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431" windowWidth="9690" windowHeight="10005" tabRatio="646" firstSheet="2" activeTab="7"/>
  </bookViews>
  <sheets>
    <sheet name="(1)基本計画" sheetId="1" r:id="rId1"/>
    <sheet name="(2)計画取水量" sheetId="2" r:id="rId2"/>
    <sheet name="(3)実績取水量" sheetId="3" r:id="rId3"/>
    <sheet name="(4)給水実績" sheetId="4" r:id="rId4"/>
    <sheet name="(5)費用構成" sheetId="5" r:id="rId5"/>
    <sheet name="(6)給水収益、職員数" sheetId="6" r:id="rId6"/>
    <sheet name="(7)水道料金" sheetId="7" r:id="rId7"/>
    <sheet name="(8)管種別" sheetId="8" r:id="rId8"/>
    <sheet name="管種別延長 (内訳)印刷せず" sheetId="9" r:id="rId9"/>
  </sheets>
  <definedNames>
    <definedName name="_xlnm.Print_Area" localSheetId="0">'(1)基本計画'!$A$2:$N$43</definedName>
    <definedName name="_xlnm.Print_Area" localSheetId="1">'(2)計画取水量'!$A$2:$J$38</definedName>
    <definedName name="_xlnm.Print_Area" localSheetId="2">'(3)実績取水量'!$A$2:$J$38</definedName>
    <definedName name="_xlnm.Print_Area" localSheetId="3">'(4)給水実績'!$A$1:$V$41</definedName>
    <definedName name="_xlnm.Print_Area" localSheetId="4">'(5)費用構成'!$A$1:$P$68</definedName>
    <definedName name="_xlnm.Print_Area" localSheetId="5">'(6)給水収益、職員数'!$A$1:$I$41</definedName>
    <definedName name="_xlnm.Print_Area" localSheetId="6">'(7)水道料金'!$A$1:$H$43</definedName>
    <definedName name="_xlnm.Print_Area" localSheetId="8">'管種別延長 (内訳)印刷せず'!$A$1:$AW$38</definedName>
    <definedName name="_xlnm.Print_Titles" localSheetId="8">'管種別延長 (内訳)印刷せず'!$A:$B</definedName>
    <definedName name="印刷範囲">#REF!</definedName>
  </definedNames>
  <calcPr fullCalcOnLoad="1"/>
</workbook>
</file>

<file path=xl/comments1.xml><?xml version="1.0" encoding="utf-8"?>
<comments xmlns="http://schemas.openxmlformats.org/spreadsheetml/2006/main">
  <authors>
    <author>奈良県</author>
  </authors>
  <commentList>
    <comment ref="E1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H27.3で報告来ているが間違い
H２６.３が正しい
</t>
        </r>
      </text>
    </comment>
    <comment ref="J19" authorId="0">
      <text>
        <r>
          <rPr>
            <sz val="9"/>
            <rFont val="ＭＳ Ｐゴシック"/>
            <family val="3"/>
          </rPr>
          <t>認可上は373との報告有
↑自動計算上？369が出てしまうが正しくは373</t>
        </r>
      </text>
    </comment>
    <comment ref="K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コード0411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
コード0410</t>
        </r>
      </text>
    </comment>
  </commentList>
</comments>
</file>

<file path=xl/comments2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(2-1)</t>
        </r>
      </text>
    </comment>
  </commentList>
</comments>
</file>

<file path=xl/comments3.xml><?xml version="1.0" encoding="utf-8"?>
<comments xmlns="http://schemas.openxmlformats.org/spreadsheetml/2006/main">
  <authors>
    <author>奈良県</author>
  </authors>
  <commentLis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</t>
        </r>
      </text>
    </comment>
  </commentList>
</comments>
</file>

<file path=xl/comments4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(1-6)
コード0202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コード5103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コード5113</t>
        </r>
      </text>
    </comment>
    <comment ref="F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コード5106</t>
        </r>
      </text>
    </comment>
    <comment ref="G4" authorId="0">
      <text>
        <r>
          <rPr>
            <sz val="9"/>
            <rFont val="ＭＳ Ｐゴシック"/>
            <family val="3"/>
          </rPr>
          <t>一致しているか確認するなら
(3-1)
コード5020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コード5138</t>
        </r>
      </text>
    </comment>
    <comment ref="I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コード5139</t>
        </r>
      </text>
    </comment>
    <comment ref="J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コード5140</t>
        </r>
      </text>
    </comment>
    <comment ref="K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コード5141</t>
        </r>
      </text>
    </comment>
    <comment ref="L3" authorId="0">
      <text>
        <r>
          <rPr>
            <sz val="9"/>
            <rFont val="ＭＳ Ｐゴシック"/>
            <family val="3"/>
          </rPr>
          <t>一致しているか確認するなら
(3-1)コード5022</t>
        </r>
      </text>
    </comment>
    <comment ref="M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コード5023</t>
        </r>
      </text>
    </comment>
    <comment ref="N3" authorId="0">
      <text>
        <r>
          <rPr>
            <sz val="9"/>
            <rFont val="ＭＳ Ｐゴシック"/>
            <family val="3"/>
          </rPr>
          <t>一致しているか確認するなら
(3-1)
コード5021</t>
        </r>
      </text>
    </comment>
    <comment ref="O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
コード5024</t>
        </r>
      </text>
    </comment>
    <comment ref="P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(3-2)
コード5118</t>
        </r>
      </text>
    </comment>
    <comment ref="L9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P14" authorId="0">
      <text>
        <r>
          <rPr>
            <sz val="9"/>
            <rFont val="ＭＳ Ｐゴシック"/>
            <family val="3"/>
          </rPr>
          <t>認可変更に伴い施設能力の変更ある？
今回報告値11,350
↑認可変更に伴い修正
11,350だ正しい</t>
        </r>
      </text>
    </comment>
    <comment ref="L1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2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28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0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L3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  <comment ref="P27" authorId="0">
      <text>
        <r>
          <rPr>
            <sz val="9"/>
            <rFont val="ＭＳ Ｐゴシック"/>
            <family val="3"/>
          </rPr>
          <t>正しい数値は12,000であるが、耐震化調査項目厚労省公表値には修正が反映されないため、整合性を合わせるために、訂正前の13,100にしている。
ときている
数値変更ありうる？
↑間違い
12,000が正しい</t>
        </r>
      </text>
    </comment>
    <comment ref="L1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(3-1)コード5022にしか記載なし</t>
        </r>
      </text>
    </comment>
  </commentList>
</comments>
</file>

<file path=xl/comments5.xml><?xml version="1.0" encoding="utf-8"?>
<comments xmlns="http://schemas.openxmlformats.org/spreadsheetml/2006/main">
  <authors>
    <author>奈良県</author>
  </authors>
  <commentList>
    <comment ref="R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(6-1)5430</t>
        </r>
      </text>
    </commen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(6-4)</t>
        </r>
      </text>
    </comment>
  </commentList>
</comments>
</file>

<file path=xl/comments6.xml><?xml version="1.0" encoding="utf-8"?>
<comments xmlns="http://schemas.openxmlformats.org/spreadsheetml/2006/main">
  <authors>
    <author>奈良県</author>
  </authors>
  <commentLis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(1-6)0206</t>
        </r>
      </text>
    </comment>
    <comment ref="D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 料金収入
又は
(6-1)5403
料金収入＝給水収益</t>
        </r>
      </text>
    </comment>
    <comment ref="G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表紙　又は
(1-7)0328</t>
        </r>
      </text>
    </comment>
    <comment ref="H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(1-7)0330</t>
        </r>
      </text>
    </comment>
    <comment ref="E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F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  <comment ref="I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数式にて自動計算</t>
        </r>
      </text>
    </comment>
  </commentList>
</comments>
</file>

<file path=xl/comments7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(1-2)</t>
        </r>
      </text>
    </comment>
  </commentList>
</comments>
</file>

<file path=xl/comments8.xml><?xml version="1.0" encoding="utf-8"?>
<comments xmlns="http://schemas.openxmlformats.org/spreadsheetml/2006/main">
  <authors>
    <author>奈良県</author>
  </authors>
  <commentList>
    <comment ref="B1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内訳で入力するため基本的に触らない</t>
        </r>
      </text>
    </comment>
  </commentList>
</comments>
</file>

<file path=xl/comments9.xml><?xml version="1.0" encoding="utf-8"?>
<comments xmlns="http://schemas.openxmlformats.org/spreadsheetml/2006/main">
  <authors>
    <author>奈良県</author>
  </authors>
  <commentList>
    <comment ref="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(2-9)6801</t>
        </r>
      </text>
    </comment>
    <comment ref="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(2-9)6813</t>
        </r>
      </text>
    </comment>
    <comment ref="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(2-9)6825</t>
        </r>
      </text>
    </comment>
    <comment ref="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(2-9)6837</t>
        </r>
      </text>
    </comment>
    <comment ref="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(2-9)6802</t>
        </r>
      </text>
    </comment>
    <comment ref="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(2-9)6814</t>
        </r>
      </text>
    </comment>
    <comment ref="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(2-9)6826</t>
        </r>
      </text>
    </comment>
    <comment ref="N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(2-9)6838</t>
        </r>
      </text>
    </comment>
    <comment ref="P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(2-9)6803</t>
        </r>
      </text>
    </comment>
    <comment ref="Q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(2-9)6866</t>
        </r>
      </text>
    </comment>
    <comment ref="R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(2-9)6815</t>
        </r>
      </text>
    </comment>
    <comment ref="S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(2-9)6867</t>
        </r>
      </text>
    </comment>
    <comment ref="T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(2-9)6827</t>
        </r>
      </text>
    </comment>
    <comment ref="U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(2-9)6868</t>
        </r>
      </text>
    </comment>
    <comment ref="V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(2-9)6839</t>
        </r>
      </text>
    </comment>
    <comment ref="W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(2-9)6869</t>
        </r>
      </text>
    </comment>
    <comment ref="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(2-9)6804</t>
        </r>
      </text>
    </comment>
    <comment ref="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(2-9)6816</t>
        </r>
      </text>
    </comment>
    <comment ref="A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(2-9)6828</t>
        </r>
      </text>
    </comment>
    <comment ref="A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(2-9)6840</t>
        </r>
      </text>
    </comment>
    <comment ref="A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(2-9)6805</t>
        </r>
      </text>
    </comment>
    <comment ref="A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(2-9)6817</t>
        </r>
      </text>
    </comment>
    <comment ref="A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(2-9)6841</t>
        </r>
      </text>
    </comment>
    <comment ref="A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(2-9)6829</t>
        </r>
      </text>
    </comment>
    <comment ref="A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(2-9)6806</t>
        </r>
      </text>
    </comment>
    <comment ref="A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(2-9)6818</t>
        </r>
      </text>
    </comment>
    <comment ref="A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(2-9)6830</t>
        </r>
      </text>
    </comment>
    <comment ref="A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(2-9)6842</t>
        </r>
      </text>
    </comment>
    <comment ref="BK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(2-9)6845</t>
        </r>
      </text>
    </comment>
    <comment ref="BL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(2-9)6846</t>
        </r>
      </text>
    </comment>
    <comment ref="BM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(2-9)6847</t>
        </r>
      </text>
    </comment>
    <comment ref="C3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計算式あり
手をつけない</t>
        </r>
      </text>
    </comment>
    <comment ref="C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(2-9)6812</t>
        </r>
      </text>
    </comment>
    <comment ref="D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(2-9)6824</t>
        </r>
      </text>
    </comment>
    <comment ref="E4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確認するならば
(2-9)6836+6848</t>
        </r>
      </text>
    </comment>
    <comment ref="AY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(2-9)6809</t>
        </r>
      </text>
    </comment>
    <comment ref="AZ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(2-9)6810</t>
        </r>
      </text>
    </comment>
    <comment ref="BA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(2-9)6811</t>
        </r>
      </text>
    </comment>
    <comment ref="BC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(2-9)6821</t>
        </r>
      </text>
    </comment>
    <comment ref="BD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(2-9)6822</t>
        </r>
      </text>
    </comment>
    <comment ref="BE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(2-9)6823</t>
        </r>
      </text>
    </comment>
    <comment ref="BG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(2-9)6833</t>
        </r>
      </text>
    </comment>
    <comment ref="BH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(2-9)6834</t>
        </r>
      </text>
    </comment>
    <comment ref="BI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(2-9)6835</t>
        </r>
      </text>
    </comment>
    <comment ref="AX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(2-9)6808</t>
        </r>
      </text>
    </comment>
    <comment ref="BB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(2-9)6820</t>
        </r>
      </text>
    </comment>
    <comment ref="BF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(2-9)6832</t>
        </r>
      </text>
    </comment>
    <comment ref="BJ6" authorId="0">
      <text>
        <r>
          <rPr>
            <b/>
            <sz val="9"/>
            <rFont val="ＭＳ Ｐゴシック"/>
            <family val="3"/>
          </rPr>
          <t>奈良県:</t>
        </r>
        <r>
          <rPr>
            <sz val="9"/>
            <rFont val="ＭＳ Ｐゴシック"/>
            <family val="3"/>
          </rPr>
          <t xml:space="preserve">
(2-9)6844</t>
        </r>
      </text>
    </comment>
  </commentList>
</comments>
</file>

<file path=xl/sharedStrings.xml><?xml version="1.0" encoding="utf-8"?>
<sst xmlns="http://schemas.openxmlformats.org/spreadsheetml/2006/main" count="674" uniqueCount="325">
  <si>
    <t>事業主体名</t>
  </si>
  <si>
    <t>伏流水</t>
  </si>
  <si>
    <t>その他</t>
  </si>
  <si>
    <t>大和郡山市</t>
  </si>
  <si>
    <t>大和高田市</t>
  </si>
  <si>
    <t>計</t>
  </si>
  <si>
    <t>支払利息</t>
  </si>
  <si>
    <t>減価償却費</t>
  </si>
  <si>
    <t>受水費</t>
  </si>
  <si>
    <t>受託工事費</t>
  </si>
  <si>
    <t>奈良市</t>
  </si>
  <si>
    <t>橿原市</t>
  </si>
  <si>
    <t>天理市</t>
  </si>
  <si>
    <t>桜井市</t>
  </si>
  <si>
    <t>欠番</t>
  </si>
  <si>
    <t>御所市</t>
  </si>
  <si>
    <t>生駒市</t>
  </si>
  <si>
    <t>広陵町</t>
  </si>
  <si>
    <t>田原本町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</si>
  <si>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</si>
  <si>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</si>
  <si>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</si>
  <si>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</si>
  <si>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</si>
  <si>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</si>
  <si>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</si>
  <si>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</si>
  <si>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</si>
  <si>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吉野町</t>
  </si>
  <si>
    <t>上牧町</t>
  </si>
  <si>
    <t>明日香村</t>
  </si>
  <si>
    <t>川西町</t>
  </si>
  <si>
    <t>安堵町</t>
  </si>
  <si>
    <t>直接人件費</t>
  </si>
  <si>
    <t>間接人件費</t>
  </si>
  <si>
    <t>動力費</t>
  </si>
  <si>
    <t>修繕費</t>
  </si>
  <si>
    <t>薬品費</t>
  </si>
  <si>
    <t>五條市</t>
  </si>
  <si>
    <t>香芝市</t>
  </si>
  <si>
    <t>人件費</t>
  </si>
  <si>
    <t>五條市</t>
  </si>
  <si>
    <t>葛城市</t>
  </si>
  <si>
    <t>欠番</t>
  </si>
  <si>
    <t>葛城市</t>
  </si>
  <si>
    <t>欠番</t>
  </si>
  <si>
    <t>葛城市</t>
  </si>
  <si>
    <t>欠番</t>
  </si>
  <si>
    <t>宇陀市</t>
  </si>
  <si>
    <t>宇陀市</t>
  </si>
  <si>
    <t>宇陀市</t>
  </si>
  <si>
    <t>台帳
番号</t>
  </si>
  <si>
    <t>計</t>
  </si>
  <si>
    <t>奈良市</t>
  </si>
  <si>
    <t>香芝市</t>
  </si>
  <si>
    <t>計</t>
  </si>
  <si>
    <t>(単位：千円）</t>
  </si>
  <si>
    <t>合　計</t>
  </si>
  <si>
    <t>小　計</t>
  </si>
  <si>
    <t>ダム・湖沼水</t>
  </si>
  <si>
    <t>浅井戸水</t>
  </si>
  <si>
    <t>深井戸水</t>
  </si>
  <si>
    <t>台帳
番号</t>
  </si>
  <si>
    <t>目標
年次</t>
  </si>
  <si>
    <t>計      画
給水人口
（人）</t>
  </si>
  <si>
    <t>田原本町</t>
  </si>
  <si>
    <t>葛城市</t>
  </si>
  <si>
    <t>欠番</t>
  </si>
  <si>
    <t>宇陀市</t>
  </si>
  <si>
    <t>鋳鉄管</t>
  </si>
  <si>
    <t>鋼管</t>
  </si>
  <si>
    <t xml:space="preserve">台帳
番号 </t>
  </si>
  <si>
    <t>ダクタイル鋳鉄管</t>
  </si>
  <si>
    <t>左記以外</t>
  </si>
  <si>
    <t>宇陀市</t>
  </si>
  <si>
    <t>事業主体名</t>
  </si>
  <si>
    <t>奈良市</t>
  </si>
  <si>
    <t>橿原市</t>
  </si>
  <si>
    <t>天理市</t>
  </si>
  <si>
    <t>桜井市</t>
  </si>
  <si>
    <t>生駒市</t>
  </si>
  <si>
    <t>広陵町</t>
  </si>
  <si>
    <t>五條市</t>
  </si>
  <si>
    <t>斑鳩町</t>
  </si>
  <si>
    <t>王寺町</t>
  </si>
  <si>
    <t>大淀町</t>
  </si>
  <si>
    <t>下市町</t>
  </si>
  <si>
    <t>三宅町</t>
  </si>
  <si>
    <t>三郷町</t>
  </si>
  <si>
    <t>平群町</t>
  </si>
  <si>
    <t>高取町</t>
  </si>
  <si>
    <t>河合町</t>
  </si>
  <si>
    <t>香芝市</t>
  </si>
  <si>
    <t>吉野町</t>
  </si>
  <si>
    <t>上牧町</t>
  </si>
  <si>
    <t>明日香村</t>
  </si>
  <si>
    <t>川西町</t>
  </si>
  <si>
    <t>安堵町</t>
  </si>
  <si>
    <t>（２）　水源別計画取水量</t>
  </si>
  <si>
    <t>（１）　基本計画</t>
  </si>
  <si>
    <t>（４）　給水実績</t>
  </si>
  <si>
    <t>（５）　費用構成</t>
  </si>
  <si>
    <t>（８）　管種別延長</t>
  </si>
  <si>
    <t>*　職員は損益勘定所属職員を指す（無記入の場合は、総職員数で計算）</t>
  </si>
  <si>
    <t>認可（届出）
年　月　日</t>
  </si>
  <si>
    <t>6拡</t>
  </si>
  <si>
    <t>4拡1変</t>
  </si>
  <si>
    <t>6拡1変</t>
  </si>
  <si>
    <t>7拡</t>
  </si>
  <si>
    <t>5拡</t>
  </si>
  <si>
    <t>4拡3変</t>
  </si>
  <si>
    <t>7拡1変</t>
  </si>
  <si>
    <t>3拡</t>
  </si>
  <si>
    <t>2拡1変</t>
  </si>
  <si>
    <t>5拡2変</t>
  </si>
  <si>
    <t>1拡2変</t>
  </si>
  <si>
    <t>2拡</t>
  </si>
  <si>
    <t>1拡</t>
  </si>
  <si>
    <t>事業名</t>
  </si>
  <si>
    <t>5拡1変</t>
  </si>
  <si>
    <t>※平均値</t>
  </si>
  <si>
    <t>表流水
（自流）</t>
  </si>
  <si>
    <t>１日最大
給水量</t>
  </si>
  <si>
    <t>１人１日
最大給水量</t>
  </si>
  <si>
    <t>１日平均
給水量</t>
  </si>
  <si>
    <t>年間
給水量</t>
  </si>
  <si>
    <t>併</t>
  </si>
  <si>
    <t>用</t>
  </si>
  <si>
    <t>単</t>
  </si>
  <si>
    <t>石綿
セメント管</t>
  </si>
  <si>
    <t>コンク
リート管</t>
  </si>
  <si>
    <t>耐震型
継手有り</t>
  </si>
  <si>
    <t>計</t>
  </si>
  <si>
    <t>計画１日最大取水量（m3）</t>
  </si>
  <si>
    <t>浄水（県水）
受水</t>
  </si>
  <si>
    <t>その他
（湧水等）</t>
  </si>
  <si>
    <t>計画１日最大取水量</t>
  </si>
  <si>
    <t>浄水（県水）
受水</t>
  </si>
  <si>
    <t>計画１日
最大給水量
（m3）</t>
  </si>
  <si>
    <t>年間取水量（千m3）</t>
  </si>
  <si>
    <t>（３）　水源別実績取水量</t>
  </si>
  <si>
    <t>実績給水量</t>
  </si>
  <si>
    <t>生活用</t>
  </si>
  <si>
    <t>業務・営業用</t>
  </si>
  <si>
    <t>工場用</t>
  </si>
  <si>
    <t>その他</t>
  </si>
  <si>
    <t>（m3）
①</t>
  </si>
  <si>
    <t xml:space="preserve">（L）
</t>
  </si>
  <si>
    <t>（m3）
②</t>
  </si>
  <si>
    <t>大和郡山市</t>
  </si>
  <si>
    <t>硬質塩化
ビニル管</t>
  </si>
  <si>
    <t>現在給水人口
（人）</t>
  </si>
  <si>
    <t>給水収益
（千円）</t>
  </si>
  <si>
    <t>供給単価
（円）</t>
  </si>
  <si>
    <t>給水原価
（円）</t>
  </si>
  <si>
    <t>内、損益勘定
所属職員</t>
  </si>
  <si>
    <t>職員１人当たり
給水人口（人）*</t>
  </si>
  <si>
    <t>用途別給水状況</t>
  </si>
  <si>
    <t>給水区域内
人　　　　口
（人）</t>
  </si>
  <si>
    <t>台帳
番号</t>
  </si>
  <si>
    <t>（千m3）
⑨+⑩=⑪</t>
  </si>
  <si>
    <t>負荷率
（％）
②÷①</t>
  </si>
  <si>
    <t>有収率
（％）
⑦÷⑪</t>
  </si>
  <si>
    <t>有効率
（％）
⑨÷⑪</t>
  </si>
  <si>
    <t xml:space="preserve">* </t>
  </si>
  <si>
    <t>給水収益 ÷ 年間有収水量　…　１ｍ3当たりの供給価格</t>
  </si>
  <si>
    <t>管種別延長　内訳</t>
  </si>
  <si>
    <t>（m）</t>
  </si>
  <si>
    <t>施設別管路延長</t>
  </si>
  <si>
    <t>管種別延長</t>
  </si>
  <si>
    <t>導水管</t>
  </si>
  <si>
    <t>送水管</t>
  </si>
  <si>
    <t>配水管</t>
  </si>
  <si>
    <t>硬質塩化ビニル管</t>
  </si>
  <si>
    <t>コンクリート管</t>
  </si>
  <si>
    <t>その他（ポリエチレン管、ステンレス管ほか）</t>
  </si>
  <si>
    <t>耐震型継手有り</t>
  </si>
  <si>
    <t>配水本管</t>
  </si>
  <si>
    <t>配水支管</t>
  </si>
  <si>
    <r>
      <t>　</t>
    </r>
    <r>
      <rPr>
        <sz val="16"/>
        <color indexed="9"/>
        <rFont val="HG創英角ｺﾞｼｯｸUB"/>
        <family val="3"/>
      </rPr>
      <t>上水道事業</t>
    </r>
  </si>
  <si>
    <t>自己水源
（m3)</t>
  </si>
  <si>
    <t>計
（m3)</t>
  </si>
  <si>
    <t>年　　　間
無収水量
（千m3）
⑧</t>
  </si>
  <si>
    <t>年　　　間
有効水量
（千m3）
⑦+⑧=⑨</t>
  </si>
  <si>
    <t>年　　　間
無効水量
（千m3）
⑩</t>
  </si>
  <si>
    <t>（千m3）
⑥</t>
  </si>
  <si>
    <t>（千m3）
⑤</t>
  </si>
  <si>
    <t>（千m3）
④</t>
  </si>
  <si>
    <t>（千m3）
③</t>
  </si>
  <si>
    <t>※平均値</t>
  </si>
  <si>
    <t>事業主体名</t>
  </si>
  <si>
    <t xml:space="preserve">供給単価(円) ＝ </t>
  </si>
  <si>
    <t xml:space="preserve">給水原価(円) ＝ </t>
  </si>
  <si>
    <t>最　低</t>
  </si>
  <si>
    <t>最　高</t>
  </si>
  <si>
    <t>着工年月</t>
  </si>
  <si>
    <t>竣工年月</t>
  </si>
  <si>
    <t>10ｍ3
使用料金
（円/月）</t>
  </si>
  <si>
    <t>15ｍ3
使用料金
（円/月）</t>
  </si>
  <si>
    <t>20ｍ3
使用料金
（円/月）</t>
  </si>
  <si>
    <t>料金
体系</t>
  </si>
  <si>
    <t>口</t>
  </si>
  <si>
    <t>欠番</t>
  </si>
  <si>
    <t>御所市</t>
  </si>
  <si>
    <t>現行料金
施行年月日</t>
  </si>
  <si>
    <t>（６）　給水収益、職員数</t>
  </si>
  <si>
    <t>現　　　在
施設能力
（m3/日）
⑫</t>
  </si>
  <si>
    <t>稼働率
（％）
①÷⑫</t>
  </si>
  <si>
    <t>利用量率
（％）
⑪÷年間
取水量</t>
  </si>
  <si>
    <t xml:space="preserve">職員数（人）
</t>
  </si>
  <si>
    <t>用途別</t>
  </si>
  <si>
    <t>口径別</t>
  </si>
  <si>
    <t>単一制</t>
  </si>
  <si>
    <t>併　 用</t>
  </si>
  <si>
    <t>※　併用：用途別と口径別の併用</t>
  </si>
  <si>
    <r>
      <t xml:space="preserve">その他
</t>
    </r>
    <r>
      <rPr>
        <sz val="8"/>
        <color indexed="8"/>
        <rFont val="ＭＳ Ｐ明朝"/>
        <family val="1"/>
      </rPr>
      <t>（ステンレス管、
ポリエチレン管、
不詳等）</t>
    </r>
  </si>
  <si>
    <t>年　　　間
有収水量
（千m3）
③+④+⑤+⑥
=⑦</t>
  </si>
  <si>
    <t>0144</t>
  </si>
  <si>
    <t>0145</t>
  </si>
  <si>
    <t>0146</t>
  </si>
  <si>
    <t>0148</t>
  </si>
  <si>
    <t>0149</t>
  </si>
  <si>
    <t>0152</t>
  </si>
  <si>
    <t>0151</t>
  </si>
  <si>
    <t>0144で変更無
→変更無</t>
  </si>
  <si>
    <t>シート(2)0412
自動計算</t>
  </si>
  <si>
    <t>シート(2)0411</t>
  </si>
  <si>
    <t>シート(2)
0412-0411</t>
  </si>
  <si>
    <t>送水管（Ｋ型良地）</t>
  </si>
  <si>
    <t>配水本管（Ｋ型良地）</t>
  </si>
  <si>
    <t>配水支管（K型良地）</t>
  </si>
  <si>
    <t xml:space="preserve">（７）　水道料金 </t>
  </si>
  <si>
    <t>管種別延長（m）</t>
  </si>
  <si>
    <t>総管路
延　長
（m）</t>
  </si>
  <si>
    <t>7拡1変</t>
  </si>
  <si>
    <t>併　 用</t>
  </si>
  <si>
    <t>平　均</t>
  </si>
  <si>
    <t>※　一般用口径１３ミリメートル,
     １ヶ月換算料金（消費税込み）</t>
  </si>
  <si>
    <t>特別損失</t>
  </si>
  <si>
    <t>（経常費用 － 受託工事費） ÷ 年間有収水量　… １ｍ3当たりの給水コスト</t>
  </si>
  <si>
    <t>計画１人１日
最大給水量
（L）</t>
  </si>
  <si>
    <t>H3.10</t>
  </si>
  <si>
    <t>H13.3</t>
  </si>
  <si>
    <t>H10.12</t>
  </si>
  <si>
    <t>H23.3</t>
  </si>
  <si>
    <t>H15.4</t>
  </si>
  <si>
    <t>H10.4</t>
  </si>
  <si>
    <t>H19.3</t>
  </si>
  <si>
    <t>H21.4</t>
  </si>
  <si>
    <t>H32.3</t>
  </si>
  <si>
    <t>H21.1</t>
  </si>
  <si>
    <t>H28.3</t>
  </si>
  <si>
    <t>S63.9</t>
  </si>
  <si>
    <t>H1.6</t>
  </si>
  <si>
    <t>H8.7</t>
  </si>
  <si>
    <t>H11.3</t>
  </si>
  <si>
    <t>S48.4</t>
  </si>
  <si>
    <t>S50.3</t>
  </si>
  <si>
    <t>H17.12</t>
  </si>
  <si>
    <t>H18.3</t>
  </si>
  <si>
    <t>S54.4</t>
  </si>
  <si>
    <t>H16.3</t>
  </si>
  <si>
    <t>H33</t>
  </si>
  <si>
    <t>H11.4</t>
  </si>
  <si>
    <t>H14.3</t>
  </si>
  <si>
    <t>H9.4</t>
  </si>
  <si>
    <t>H16.9</t>
  </si>
  <si>
    <t>S57.7</t>
  </si>
  <si>
    <t>S61.4</t>
  </si>
  <si>
    <t>S46.3</t>
  </si>
  <si>
    <t>S49.3</t>
  </si>
  <si>
    <t>H15.10</t>
  </si>
  <si>
    <t>H1.4</t>
  </si>
  <si>
    <t>H20.9</t>
  </si>
  <si>
    <t>H24.3</t>
  </si>
  <si>
    <t>H5.10</t>
  </si>
  <si>
    <t>S63.4</t>
  </si>
  <si>
    <t>―</t>
  </si>
  <si>
    <t>―</t>
  </si>
  <si>
    <t>H23.10</t>
  </si>
  <si>
    <t>創設2変</t>
  </si>
  <si>
    <t>5拡2変</t>
  </si>
  <si>
    <t>H15.2</t>
  </si>
  <si>
    <t>H20.11</t>
  </si>
  <si>
    <t>導水管（Ｋ型良地）</t>
  </si>
  <si>
    <t>12拡</t>
  </si>
  <si>
    <t>H26.5</t>
  </si>
  <si>
    <t>H44.3</t>
  </si>
  <si>
    <t>H27.3</t>
  </si>
  <si>
    <t>H26.3</t>
  </si>
  <si>
    <t>H34</t>
  </si>
  <si>
    <t>H17.9</t>
  </si>
  <si>
    <t>H18.3</t>
  </si>
  <si>
    <t>H28</t>
  </si>
  <si>
    <t>配水支管
ポリエチレン管</t>
  </si>
  <si>
    <t>配水支管
ステンレス管</t>
  </si>
  <si>
    <t>配水支管
その他</t>
  </si>
  <si>
    <t>導水管
ポリエチレン管</t>
  </si>
  <si>
    <t>導水管
ステンレス管</t>
  </si>
  <si>
    <t>導水管
その他</t>
  </si>
  <si>
    <t>送水管
ポリエチレン管</t>
  </si>
  <si>
    <t>送水管
ステンレス管</t>
  </si>
  <si>
    <t>送水管
その他</t>
  </si>
  <si>
    <t>導水管
鉛管</t>
  </si>
  <si>
    <t>送水管
鉛管</t>
  </si>
  <si>
    <t>配水支管
鉛管</t>
  </si>
  <si>
    <t>その他　内訳
（鉛管・ポリエチレン管・ステンレス管・その他）</t>
  </si>
  <si>
    <t>配水本管
ポリエチレン管</t>
  </si>
  <si>
    <t>配水本管
鉛管</t>
  </si>
  <si>
    <t>配水本管
ステンレス管</t>
  </si>
  <si>
    <t>販推本管
その他</t>
  </si>
  <si>
    <t>H26.3</t>
  </si>
  <si>
    <t>8拡</t>
  </si>
  <si>
    <t>H2７.3</t>
  </si>
  <si>
    <t>H３.3</t>
  </si>
  <si>
    <t>奈良市　都祁</t>
  </si>
  <si>
    <t>H29.6</t>
  </si>
  <si>
    <t>H30.3</t>
  </si>
  <si>
    <t>H33</t>
  </si>
  <si>
    <t>奈良市　都祁</t>
  </si>
  <si>
    <t>奈良市　都祁</t>
  </si>
  <si>
    <t>口径別</t>
  </si>
  <si>
    <t>創設</t>
  </si>
  <si>
    <t>H28.3.16確認</t>
  </si>
  <si>
    <t>注）　*奈良市は別途、年間分水量42千ｍ3有り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</si>
</sst>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\-&quot;¥&quot;#,##0"/>
    <numFmt numFmtId="177" formatCode="0.0%"/>
    <numFmt numFmtId="178" formatCode="0_ "/>
    <numFmt numFmtId="179" formatCode="#,##0_);[Red]\(#,##0\)"/>
    <numFmt numFmtId="180" formatCode="#,##0.0_);[Red]\(#,##0.0\)"/>
    <numFmt numFmtId="181" formatCode="[$-411]ge\.m\.d;@"/>
    <numFmt numFmtId="182" formatCode="[$-411]ggge&quot;年&quot;\ m&quot;月&quot;\ d&quot;日&quot;;@"/>
    <numFmt numFmtId="183" formatCode="[$-411]ggg\ e&quot;年&quot;\ m&quot;月&quot;\ d&quot;日&quot;;@"/>
    <numFmt numFmtId="184" formatCode="[$-411]ggge&quot;年&quot;m&quot;月&quot;\ d&quot;日&quot;;@"/>
    <numFmt numFmtId="185" formatCode="[$-411]g\ e\.m\.\ d;@"/>
    <numFmt numFmtId="186" formatCode="[$-411]ge\.\ m\.d;@"/>
    <numFmt numFmtId="187" formatCode="[$-411]g\ e\.\ m\.\ d;@"/>
    <numFmt numFmtId="188" formatCode="[$-411]g\ e\.\ m\.d;@"/>
    <numFmt numFmtId="189" formatCode="[$-411]ge\.m;@"/>
    <numFmt numFmtId="190" formatCode="[$-411]g\ e\.m;@"/>
    <numFmt numFmtId="191" formatCode="[$-411]ge\.\ m;@"/>
    <numFmt numFmtId="192" formatCode="[$-411]g\ e\.\ m;@"/>
    <numFmt numFmtId="193" formatCode="[$-411]ge;@"/>
    <numFmt numFmtId="194" formatCode="[$-411]g\ e;@"/>
    <numFmt numFmtId="195" formatCode="[$-411]ge\.\ m\.\ d;@"/>
    <numFmt numFmtId="196" formatCode="[$-411]ge\.m\.\ d;@"/>
    <numFmt numFmtId="197" formatCode="&quot;¥&quot;#,##0;\-&quot;¥&quot;#,##0"/>
    <numFmt numFmtId="198" formatCode="#,##0.0"/>
    <numFmt numFmtId="199" formatCode="#,##0_ "/>
    <numFmt numFmtId="200" formatCode="#,##0_);\(#,##0\)"/>
    <numFmt numFmtId="201" formatCode="0_);\(0\)"/>
    <numFmt numFmtId="202" formatCode="#,##0;[Red]#,##0"/>
    <numFmt numFmtId="203" formatCode="0;[Red]0"/>
    <numFmt numFmtId="204" formatCode="#,##0.0_ "/>
    <numFmt numFmtId="205" formatCode="0.0"/>
    <numFmt numFmtId="206" formatCode="0.0000"/>
    <numFmt numFmtId="207" formatCode="0.000"/>
    <numFmt numFmtId="208" formatCode="0.0_ "/>
    <numFmt numFmtId="209" formatCode="0.00000"/>
    <numFmt numFmtId="210" formatCode="0.0000000"/>
    <numFmt numFmtId="211" formatCode="0.000000"/>
    <numFmt numFmtId="212" formatCode="0.00000000"/>
    <numFmt numFmtId="213" formatCode="0_);[Red]\(0\)"/>
    <numFmt numFmtId="214" formatCode="#,##0.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DBNum3]0"/>
    <numFmt numFmtId="220" formatCode="#,##0.00_ "/>
    <numFmt numFmtId="221" formatCode="#,##0.0_);\(#,##0.0\)"/>
    <numFmt numFmtId="222" formatCode="#,##0.00_);\(#,##0.00\)"/>
    <numFmt numFmtId="223" formatCode="mmm\-yyyy"/>
    <numFmt numFmtId="224" formatCode="0_ ;[Red]\-0\ "/>
    <numFmt numFmtId="225" formatCode="0.0_);[Red]\(0.0\)"/>
  </numFmts>
  <fonts count="7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75"/>
      <color indexed="8"/>
      <name val="ＭＳ 明朝"/>
      <family val="1"/>
    </font>
    <font>
      <vertAlign val="superscript"/>
      <sz val="10.75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0.75"/>
      <color indexed="8"/>
      <name val="ＭＳ ゴシック"/>
      <family val="3"/>
    </font>
    <font>
      <sz val="16"/>
      <color indexed="9"/>
      <name val="HG創英角ｺﾞｼｯｸUB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Ｐ明朝"/>
      <family val="1"/>
    </font>
    <font>
      <sz val="10.75"/>
      <color indexed="8"/>
      <name val="ＭＳ Ｐ明朝"/>
      <family val="1"/>
    </font>
    <font>
      <sz val="12"/>
      <color indexed="8"/>
      <name val="ＭＳ 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6"/>
      <name val="ＭＳ Ｐゴシック"/>
      <family val="3"/>
    </font>
    <font>
      <sz val="18"/>
      <color indexed="9"/>
      <name val="HG創英角ｺﾞｼｯｸUB"/>
      <family val="3"/>
    </font>
    <font>
      <sz val="8"/>
      <color indexed="8"/>
      <name val="ＭＳ Ｐ明朝"/>
      <family val="1"/>
    </font>
    <font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10"/>
      <color indexed="10"/>
      <name val="ＭＳ Ｐ明朝"/>
      <family val="1"/>
    </font>
    <font>
      <sz val="20"/>
      <color indexed="9"/>
      <name val="HG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10"/>
      <color rgb="FFFF0000"/>
      <name val="ＭＳ Ｐ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2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/>
      <right style="hair">
        <color indexed="8"/>
      </right>
      <top style="thin">
        <color indexed="8"/>
      </top>
      <bottom style="medium">
        <color indexed="8"/>
      </bottom>
    </border>
    <border>
      <left style="hair"/>
      <right style="hair"/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hair"/>
      <top style="medium">
        <color indexed="8"/>
      </top>
      <bottom>
        <color indexed="63"/>
      </bottom>
    </border>
    <border>
      <left style="hair">
        <color indexed="8"/>
      </left>
      <right style="hair"/>
      <top style="medium">
        <color indexed="8"/>
      </top>
      <bottom>
        <color indexed="63"/>
      </bottom>
    </border>
    <border>
      <left style="hair"/>
      <right style="hair"/>
      <top style="medium">
        <color indexed="8"/>
      </top>
      <bottom>
        <color indexed="63"/>
      </bottom>
    </border>
    <border>
      <left style="thin">
        <color indexed="8"/>
      </left>
      <right style="hair"/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/>
      <top style="thin">
        <color indexed="8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DashDotDot"/>
      <right style="thin"/>
      <top style="thin"/>
      <bottom style="thin"/>
    </border>
    <border>
      <left style="thin"/>
      <right style="mediumDashDotDot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hair"/>
      <right style="hair"/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thin">
        <color indexed="8"/>
      </left>
      <right style="hair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thin"/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9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882"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38" fontId="7" fillId="0" borderId="0" xfId="49" applyFont="1" applyAlignment="1">
      <alignment vertical="center"/>
    </xf>
    <xf numFmtId="38" fontId="7" fillId="0" borderId="0" xfId="49" applyFont="1" applyBorder="1" applyAlignment="1">
      <alignment vertical="center"/>
    </xf>
    <xf numFmtId="177" fontId="7" fillId="0" borderId="0" xfId="42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9" fontId="10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9" fontId="12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79" fontId="12" fillId="0" borderId="0" xfId="0" applyNumberFormat="1" applyFont="1" applyFill="1" applyAlignment="1">
      <alignment vertical="center"/>
    </xf>
    <xf numFmtId="0" fontId="1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0" fillId="0" borderId="0" xfId="0" applyFont="1" applyFill="1" applyAlignment="1">
      <alignment horizontal="distributed" vertical="center" indent="1"/>
    </xf>
    <xf numFmtId="0" fontId="16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left" vertical="center" indent="1"/>
      <protection/>
    </xf>
    <xf numFmtId="179" fontId="16" fillId="0" borderId="0" xfId="0" applyNumberFormat="1" applyFont="1" applyFill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vertical="center"/>
      <protection/>
    </xf>
    <xf numFmtId="179" fontId="14" fillId="0" borderId="0" xfId="0" applyNumberFormat="1" applyFont="1" applyFill="1" applyAlignment="1" applyProtection="1">
      <alignment vertical="center"/>
      <protection/>
    </xf>
    <xf numFmtId="179" fontId="16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/>
    </xf>
    <xf numFmtId="179" fontId="14" fillId="0" borderId="0" xfId="0" applyNumberFormat="1" applyFont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vertical="center"/>
      <protection/>
    </xf>
    <xf numFmtId="179" fontId="17" fillId="0" borderId="0" xfId="0" applyNumberFormat="1" applyFont="1" applyFill="1" applyBorder="1" applyAlignment="1" applyProtection="1">
      <alignment horizontal="right" vertical="center"/>
      <protection/>
    </xf>
    <xf numFmtId="179" fontId="18" fillId="0" borderId="10" xfId="49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Alignment="1" applyProtection="1">
      <alignment vertical="center"/>
      <protection/>
    </xf>
    <xf numFmtId="179" fontId="7" fillId="0" borderId="0" xfId="49" applyNumberFormat="1" applyFont="1" applyBorder="1" applyAlignment="1" applyProtection="1">
      <alignment horizontal="right"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/>
    </xf>
    <xf numFmtId="179" fontId="18" fillId="0" borderId="11" xfId="49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 locked="0"/>
    </xf>
    <xf numFmtId="179" fontId="18" fillId="0" borderId="12" xfId="0" applyNumberFormat="1" applyFont="1" applyFill="1" applyBorder="1" applyAlignment="1" applyProtection="1">
      <alignment vertical="center"/>
      <protection locked="0"/>
    </xf>
    <xf numFmtId="179" fontId="18" fillId="0" borderId="12" xfId="49" applyNumberFormat="1" applyFont="1" applyFill="1" applyBorder="1" applyAlignment="1" applyProtection="1">
      <alignment vertical="center"/>
      <protection/>
    </xf>
    <xf numFmtId="179" fontId="18" fillId="0" borderId="12" xfId="0" applyNumberFormat="1" applyFont="1" applyFill="1" applyBorder="1" applyAlignment="1" applyProtection="1">
      <alignment vertical="center"/>
      <protection/>
    </xf>
    <xf numFmtId="179" fontId="18" fillId="0" borderId="0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Fill="1" applyAlignment="1" applyProtection="1">
      <alignment vertical="center"/>
      <protection/>
    </xf>
    <xf numFmtId="179" fontId="10" fillId="0" borderId="0" xfId="0" applyNumberFormat="1" applyFont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8" fillId="0" borderId="0" xfId="0" applyFont="1" applyAlignment="1">
      <alignment vertical="center"/>
    </xf>
    <xf numFmtId="179" fontId="18" fillId="0" borderId="0" xfId="49" applyNumberFormat="1" applyFont="1" applyBorder="1" applyAlignment="1" applyProtection="1">
      <alignment horizontal="right"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/>
    </xf>
    <xf numFmtId="179" fontId="18" fillId="0" borderId="13" xfId="49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horizontal="distributed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distributed" vertical="center"/>
    </xf>
    <xf numFmtId="0" fontId="18" fillId="0" borderId="0" xfId="0" applyFont="1" applyAlignment="1">
      <alignment horizontal="distributed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179" fontId="17" fillId="0" borderId="0" xfId="0" applyNumberFormat="1" applyFont="1" applyAlignment="1" applyProtection="1">
      <alignment vertical="center"/>
      <protection/>
    </xf>
    <xf numFmtId="179" fontId="16" fillId="0" borderId="0" xfId="0" applyNumberFormat="1" applyFont="1" applyAlignment="1">
      <alignment vertical="center"/>
    </xf>
    <xf numFmtId="0" fontId="16" fillId="0" borderId="0" xfId="0" applyFont="1" applyFill="1" applyAlignment="1">
      <alignment vertical="center"/>
    </xf>
    <xf numFmtId="0" fontId="18" fillId="0" borderId="0" xfId="0" applyFont="1" applyFill="1" applyAlignment="1">
      <alignment horizontal="distributed" vertical="center" indent="1"/>
    </xf>
    <xf numFmtId="0" fontId="18" fillId="0" borderId="28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9" fontId="18" fillId="0" borderId="29" xfId="49" applyNumberFormat="1" applyFont="1" applyFill="1" applyBorder="1" applyAlignment="1" applyProtection="1">
      <alignment vertical="center"/>
      <protection locked="0"/>
    </xf>
    <xf numFmtId="0" fontId="16" fillId="0" borderId="0" xfId="0" applyFont="1" applyAlignment="1">
      <alignment horizontal="right" vertical="center"/>
    </xf>
    <xf numFmtId="179" fontId="18" fillId="0" borderId="29" xfId="49" applyNumberFormat="1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8" fillId="0" borderId="30" xfId="0" applyFont="1" applyBorder="1" applyAlignment="1">
      <alignment horizontal="distributed" vertical="center"/>
    </xf>
    <xf numFmtId="0" fontId="18" fillId="0" borderId="31" xfId="0" applyFont="1" applyBorder="1" applyAlignment="1">
      <alignment horizontal="distributed" vertical="center"/>
    </xf>
    <xf numFmtId="0" fontId="18" fillId="0" borderId="32" xfId="0" applyFont="1" applyBorder="1" applyAlignment="1">
      <alignment horizontal="distributed"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8" fillId="0" borderId="33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179" fontId="16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8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/>
    </xf>
    <xf numFmtId="0" fontId="12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34" xfId="0" applyFont="1" applyBorder="1" applyAlignment="1" applyProtection="1">
      <alignment horizontal="center" vertical="center"/>
      <protection/>
    </xf>
    <xf numFmtId="0" fontId="18" fillId="0" borderId="35" xfId="0" applyFont="1" applyBorder="1" applyAlignment="1" applyProtection="1">
      <alignment horizontal="center" vertical="center"/>
      <protection/>
    </xf>
    <xf numFmtId="0" fontId="18" fillId="0" borderId="36" xfId="0" applyFont="1" applyBorder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distributed" vertical="center"/>
    </xf>
    <xf numFmtId="0" fontId="23" fillId="0" borderId="0" xfId="0" applyFont="1" applyAlignment="1" applyProtection="1">
      <alignment vertical="center"/>
      <protection/>
    </xf>
    <xf numFmtId="0" fontId="23" fillId="0" borderId="0" xfId="0" applyFont="1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distributed" vertical="center"/>
    </xf>
    <xf numFmtId="0" fontId="23" fillId="0" borderId="39" xfId="0" applyFont="1" applyBorder="1" applyAlignment="1">
      <alignment horizontal="center" vertical="center"/>
    </xf>
    <xf numFmtId="0" fontId="23" fillId="0" borderId="14" xfId="0" applyFont="1" applyBorder="1" applyAlignment="1">
      <alignment horizontal="distributed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distributed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distributed" vertical="center"/>
    </xf>
    <xf numFmtId="0" fontId="16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distributed" vertical="center" indent="1"/>
      <protection/>
    </xf>
    <xf numFmtId="0" fontId="18" fillId="0" borderId="0" xfId="0" applyFont="1" applyAlignment="1" applyProtection="1">
      <alignment horizontal="right" vertical="center"/>
      <protection/>
    </xf>
    <xf numFmtId="0" fontId="18" fillId="0" borderId="44" xfId="0" applyFont="1" applyBorder="1" applyAlignment="1" applyProtection="1">
      <alignment horizontal="center" vertical="center"/>
      <protection/>
    </xf>
    <xf numFmtId="0" fontId="18" fillId="0" borderId="45" xfId="0" applyFont="1" applyBorder="1" applyAlignment="1" applyProtection="1">
      <alignment horizontal="center" vertical="center"/>
      <protection/>
    </xf>
    <xf numFmtId="0" fontId="18" fillId="0" borderId="46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49" xfId="0" applyFont="1" applyBorder="1" applyAlignment="1" applyProtection="1">
      <alignment horizontal="center" vertical="center"/>
      <protection/>
    </xf>
    <xf numFmtId="0" fontId="18" fillId="0" borderId="37" xfId="0" applyFont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distributed" vertical="center"/>
      <protection/>
    </xf>
    <xf numFmtId="0" fontId="18" fillId="0" borderId="39" xfId="0" applyFont="1" applyBorder="1" applyAlignment="1" applyProtection="1">
      <alignment horizontal="center" vertical="center"/>
      <protection/>
    </xf>
    <xf numFmtId="0" fontId="18" fillId="0" borderId="14" xfId="0" applyFont="1" applyBorder="1" applyAlignment="1" applyProtection="1">
      <alignment horizontal="distributed" vertical="center"/>
      <protection/>
    </xf>
    <xf numFmtId="0" fontId="18" fillId="0" borderId="14" xfId="0" applyFont="1" applyFill="1" applyBorder="1" applyAlignment="1" applyProtection="1">
      <alignment horizontal="distributed" vertical="center"/>
      <protection/>
    </xf>
    <xf numFmtId="0" fontId="18" fillId="0" borderId="40" xfId="0" applyFont="1" applyBorder="1" applyAlignment="1" applyProtection="1">
      <alignment horizontal="center" vertical="center"/>
      <protection/>
    </xf>
    <xf numFmtId="0" fontId="18" fillId="0" borderId="41" xfId="0" applyFont="1" applyBorder="1" applyAlignment="1" applyProtection="1">
      <alignment horizontal="distributed" vertical="center"/>
      <protection/>
    </xf>
    <xf numFmtId="0" fontId="18" fillId="0" borderId="43" xfId="0" applyFont="1" applyBorder="1" applyAlignment="1" applyProtection="1">
      <alignment horizontal="distributed" vertical="center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distributed" vertical="center" indent="1"/>
      <protection/>
    </xf>
    <xf numFmtId="38" fontId="7" fillId="0" borderId="0" xfId="0" applyNumberFormat="1" applyFont="1" applyAlignment="1" applyProtection="1">
      <alignment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179" fontId="23" fillId="0" borderId="0" xfId="0" applyNumberFormat="1" applyFont="1" applyAlignment="1" applyProtection="1">
      <alignment vertical="center"/>
      <protection/>
    </xf>
    <xf numFmtId="179" fontId="23" fillId="0" borderId="0" xfId="0" applyNumberFormat="1" applyFont="1" applyAlignment="1">
      <alignment vertical="center"/>
    </xf>
    <xf numFmtId="0" fontId="24" fillId="0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4" fillId="33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horizontal="distributed" vertical="center"/>
      <protection/>
    </xf>
    <xf numFmtId="179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distributed" vertical="center" indent="1"/>
      <protection/>
    </xf>
    <xf numFmtId="0" fontId="18" fillId="0" borderId="50" xfId="0" applyFont="1" applyBorder="1" applyAlignment="1" applyProtection="1">
      <alignment horizontal="distributed" vertical="center"/>
      <protection/>
    </xf>
    <xf numFmtId="0" fontId="18" fillId="0" borderId="51" xfId="0" applyFont="1" applyBorder="1" applyAlignment="1" applyProtection="1">
      <alignment horizontal="center" vertical="center"/>
      <protection/>
    </xf>
    <xf numFmtId="0" fontId="18" fillId="0" borderId="42" xfId="0" applyFont="1" applyBorder="1" applyAlignment="1" applyProtection="1">
      <alignment vertical="center"/>
      <protection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32" xfId="0" applyFont="1" applyFill="1" applyBorder="1" applyAlignment="1">
      <alignment horizontal="distributed" vertical="center"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55" xfId="0" applyFont="1" applyFill="1" applyBorder="1" applyAlignment="1" applyProtection="1">
      <alignment horizontal="distributed" vertical="center"/>
      <protection/>
    </xf>
    <xf numFmtId="0" fontId="18" fillId="0" borderId="56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distributed" vertical="center"/>
      <protection/>
    </xf>
    <xf numFmtId="179" fontId="18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 vertical="center"/>
    </xf>
    <xf numFmtId="179" fontId="23" fillId="0" borderId="0" xfId="49" applyNumberFormat="1" applyFont="1" applyFill="1" applyAlignment="1">
      <alignment vertical="center"/>
    </xf>
    <xf numFmtId="179" fontId="23" fillId="0" borderId="57" xfId="0" applyNumberFormat="1" applyFont="1" applyFill="1" applyBorder="1" applyAlignment="1">
      <alignment horizontal="center" vertical="center" wrapText="1"/>
    </xf>
    <xf numFmtId="179" fontId="23" fillId="0" borderId="58" xfId="0" applyNumberFormat="1" applyFont="1" applyFill="1" applyBorder="1" applyAlignment="1">
      <alignment vertical="center"/>
    </xf>
    <xf numFmtId="179" fontId="23" fillId="0" borderId="59" xfId="49" applyNumberFormat="1" applyFont="1" applyFill="1" applyBorder="1" applyAlignment="1">
      <alignment vertical="center"/>
    </xf>
    <xf numFmtId="179" fontId="23" fillId="0" borderId="60" xfId="0" applyNumberFormat="1" applyFont="1" applyFill="1" applyBorder="1" applyAlignment="1">
      <alignment vertical="center"/>
    </xf>
    <xf numFmtId="179" fontId="23" fillId="0" borderId="61" xfId="49" applyNumberFormat="1" applyFont="1" applyFill="1" applyBorder="1" applyAlignment="1">
      <alignment vertical="center"/>
    </xf>
    <xf numFmtId="179" fontId="23" fillId="0" borderId="12" xfId="0" applyNumberFormat="1" applyFont="1" applyFill="1" applyBorder="1" applyAlignment="1">
      <alignment vertical="center"/>
    </xf>
    <xf numFmtId="179" fontId="23" fillId="0" borderId="0" xfId="0" applyNumberFormat="1" applyFont="1" applyFill="1" applyAlignment="1">
      <alignment horizontal="right" vertical="center"/>
    </xf>
    <xf numFmtId="179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right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54" xfId="0" applyFont="1" applyBorder="1" applyAlignment="1">
      <alignment vertical="center"/>
    </xf>
    <xf numFmtId="179" fontId="23" fillId="0" borderId="62" xfId="0" applyNumberFormat="1" applyFont="1" applyFill="1" applyBorder="1" applyAlignment="1" applyProtection="1">
      <alignment vertical="center"/>
      <protection/>
    </xf>
    <xf numFmtId="0" fontId="23" fillId="0" borderId="19" xfId="0" applyFont="1" applyBorder="1" applyAlignment="1">
      <alignment vertical="center"/>
    </xf>
    <xf numFmtId="179" fontId="23" fillId="0" borderId="21" xfId="0" applyNumberFormat="1" applyFont="1" applyFill="1" applyBorder="1" applyAlignment="1" applyProtection="1">
      <alignment vertical="center"/>
      <protection/>
    </xf>
    <xf numFmtId="179" fontId="23" fillId="0" borderId="21" xfId="0" applyNumberFormat="1" applyFont="1" applyBorder="1" applyAlignment="1">
      <alignment horizontal="right" vertical="center"/>
    </xf>
    <xf numFmtId="0" fontId="23" fillId="0" borderId="63" xfId="0" applyFont="1" applyBorder="1" applyAlignment="1" applyProtection="1">
      <alignment horizontal="right" vertical="center"/>
      <protection/>
    </xf>
    <xf numFmtId="0" fontId="23" fillId="0" borderId="64" xfId="0" applyFont="1" applyBorder="1" applyAlignment="1" applyProtection="1">
      <alignment horizontal="right" vertical="center"/>
      <protection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181" fontId="19" fillId="0" borderId="0" xfId="0" applyNumberFormat="1" applyFont="1" applyFill="1" applyAlignment="1" applyProtection="1">
      <alignment vertical="center"/>
      <protection/>
    </xf>
    <xf numFmtId="181" fontId="14" fillId="0" borderId="0" xfId="0" applyNumberFormat="1" applyFont="1" applyAlignment="1" applyProtection="1">
      <alignment vertical="center"/>
      <protection/>
    </xf>
    <xf numFmtId="181" fontId="19" fillId="33" borderId="0" xfId="0" applyNumberFormat="1" applyFont="1" applyFill="1" applyAlignment="1" applyProtection="1">
      <alignment vertical="center"/>
      <protection/>
    </xf>
    <xf numFmtId="189" fontId="19" fillId="0" borderId="0" xfId="0" applyNumberFormat="1" applyFont="1" applyFill="1" applyAlignment="1" applyProtection="1">
      <alignment vertical="center"/>
      <protection/>
    </xf>
    <xf numFmtId="189" fontId="14" fillId="0" borderId="0" xfId="0" applyNumberFormat="1" applyFont="1" applyAlignment="1" applyProtection="1">
      <alignment horizontal="right" vertical="center"/>
      <protection/>
    </xf>
    <xf numFmtId="189" fontId="19" fillId="33" borderId="0" xfId="0" applyNumberFormat="1" applyFont="1" applyFill="1" applyAlignment="1" applyProtection="1">
      <alignment vertical="center"/>
      <protection/>
    </xf>
    <xf numFmtId="193" fontId="19" fillId="0" borderId="0" xfId="0" applyNumberFormat="1" applyFont="1" applyFill="1" applyAlignment="1" applyProtection="1">
      <alignment vertical="center"/>
      <protection/>
    </xf>
    <xf numFmtId="193" fontId="14" fillId="0" borderId="0" xfId="0" applyNumberFormat="1" applyFont="1" applyAlignment="1" applyProtection="1">
      <alignment horizontal="center" vertical="center"/>
      <protection/>
    </xf>
    <xf numFmtId="193" fontId="19" fillId="33" borderId="0" xfId="0" applyNumberFormat="1" applyFont="1" applyFill="1" applyAlignment="1" applyProtection="1">
      <alignment vertical="center"/>
      <protection/>
    </xf>
    <xf numFmtId="0" fontId="18" fillId="0" borderId="0" xfId="0" applyFont="1" applyAlignment="1">
      <alignment horizontal="right" vertical="top"/>
    </xf>
    <xf numFmtId="0" fontId="23" fillId="0" borderId="65" xfId="0" applyFont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distributed" vertical="center"/>
      <protection/>
    </xf>
    <xf numFmtId="0" fontId="23" fillId="0" borderId="66" xfId="0" applyFont="1" applyFill="1" applyBorder="1" applyAlignment="1" applyProtection="1">
      <alignment horizontal="center" vertical="center"/>
      <protection/>
    </xf>
    <xf numFmtId="0" fontId="23" fillId="0" borderId="67" xfId="0" applyFont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distributed" vertical="center"/>
      <protection/>
    </xf>
    <xf numFmtId="181" fontId="23" fillId="0" borderId="68" xfId="0" applyNumberFormat="1" applyFont="1" applyFill="1" applyBorder="1" applyAlignment="1" applyProtection="1">
      <alignment horizontal="center" vertical="center"/>
      <protection/>
    </xf>
    <xf numFmtId="0" fontId="23" fillId="0" borderId="69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distributed" vertical="center"/>
      <protection/>
    </xf>
    <xf numFmtId="181" fontId="23" fillId="0" borderId="68" xfId="0" applyNumberFormat="1" applyFont="1" applyFill="1" applyBorder="1" applyAlignment="1" applyProtection="1">
      <alignment horizontal="right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23" xfId="0" applyFont="1" applyBorder="1" applyAlignment="1" applyProtection="1">
      <alignment vertical="center"/>
      <protection/>
    </xf>
    <xf numFmtId="0" fontId="23" fillId="0" borderId="32" xfId="0" applyFont="1" applyBorder="1" applyAlignment="1" applyProtection="1">
      <alignment horizontal="distributed" vertical="center"/>
      <protection/>
    </xf>
    <xf numFmtId="181" fontId="23" fillId="0" borderId="64" xfId="0" applyNumberFormat="1" applyFont="1" applyFill="1" applyBorder="1" applyAlignment="1" applyProtection="1">
      <alignment vertical="center"/>
      <protection/>
    </xf>
    <xf numFmtId="0" fontId="23" fillId="0" borderId="53" xfId="0" applyFont="1" applyBorder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181" fontId="22" fillId="0" borderId="0" xfId="0" applyNumberFormat="1" applyFont="1" applyFill="1" applyAlignment="1" applyProtection="1">
      <alignment vertical="center"/>
      <protection/>
    </xf>
    <xf numFmtId="189" fontId="22" fillId="0" borderId="0" xfId="0" applyNumberFormat="1" applyFont="1" applyFill="1" applyAlignment="1" applyProtection="1">
      <alignment vertical="center"/>
      <protection/>
    </xf>
    <xf numFmtId="193" fontId="22" fillId="0" borderId="0" xfId="0" applyNumberFormat="1" applyFont="1" applyFill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Alignment="1">
      <alignment vertical="center"/>
    </xf>
    <xf numFmtId="0" fontId="23" fillId="0" borderId="0" xfId="0" applyFont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left" vertical="center" indent="1"/>
      <protection/>
    </xf>
    <xf numFmtId="179" fontId="23" fillId="0" borderId="0" xfId="0" applyNumberFormat="1" applyFont="1" applyFill="1" applyAlignment="1" applyProtection="1">
      <alignment vertical="center"/>
      <protection/>
    </xf>
    <xf numFmtId="181" fontId="23" fillId="0" borderId="62" xfId="0" applyNumberFormat="1" applyFont="1" applyBorder="1" applyAlignment="1" applyProtection="1">
      <alignment vertical="center"/>
      <protection/>
    </xf>
    <xf numFmtId="181" fontId="23" fillId="0" borderId="21" xfId="0" applyNumberFormat="1" applyFont="1" applyBorder="1" applyAlignment="1" applyProtection="1">
      <alignment vertical="center"/>
      <protection/>
    </xf>
    <xf numFmtId="181" fontId="20" fillId="0" borderId="0" xfId="0" applyNumberFormat="1" applyFont="1" applyAlignment="1" applyProtection="1">
      <alignment vertical="center"/>
      <protection/>
    </xf>
    <xf numFmtId="0" fontId="23" fillId="0" borderId="70" xfId="0" applyFont="1" applyFill="1" applyBorder="1" applyAlignment="1">
      <alignment horizontal="center" vertical="center"/>
    </xf>
    <xf numFmtId="178" fontId="23" fillId="0" borderId="71" xfId="0" applyNumberFormat="1" applyFont="1" applyBorder="1" applyAlignment="1" applyProtection="1">
      <alignment vertical="center"/>
      <protection/>
    </xf>
    <xf numFmtId="178" fontId="23" fillId="0" borderId="72" xfId="0" applyNumberFormat="1" applyFont="1" applyBorder="1" applyAlignment="1" applyProtection="1">
      <alignment vertical="center"/>
      <protection/>
    </xf>
    <xf numFmtId="49" fontId="27" fillId="0" borderId="0" xfId="49" applyNumberFormat="1" applyFont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/>
      <protection/>
    </xf>
    <xf numFmtId="49" fontId="28" fillId="0" borderId="0" xfId="0" applyNumberFormat="1" applyFont="1" applyAlignment="1" applyProtection="1">
      <alignment horizontal="center" vertical="center" wrapText="1"/>
      <protection/>
    </xf>
    <xf numFmtId="49" fontId="28" fillId="0" borderId="0" xfId="49" applyNumberFormat="1" applyFont="1" applyAlignment="1" applyProtection="1">
      <alignment horizontal="center" vertical="center" wrapText="1"/>
      <protection/>
    </xf>
    <xf numFmtId="49" fontId="27" fillId="0" borderId="0" xfId="0" applyNumberFormat="1" applyFont="1" applyFill="1" applyAlignment="1" applyProtection="1">
      <alignment horizontal="center" vertical="center"/>
      <protection/>
    </xf>
    <xf numFmtId="49" fontId="27" fillId="0" borderId="0" xfId="0" applyNumberFormat="1" applyFont="1" applyAlignment="1" applyProtection="1">
      <alignment horizontal="center" vertical="center" wrapText="1"/>
      <protection/>
    </xf>
    <xf numFmtId="179" fontId="18" fillId="0" borderId="64" xfId="0" applyNumberFormat="1" applyFont="1" applyFill="1" applyBorder="1" applyAlignment="1" applyProtection="1">
      <alignment horizontal="center" vertical="center" wrapText="1" shrinkToFit="1"/>
      <protection/>
    </xf>
    <xf numFmtId="179" fontId="23" fillId="0" borderId="73" xfId="0" applyNumberFormat="1" applyFont="1" applyFill="1" applyBorder="1" applyAlignment="1" applyProtection="1">
      <alignment horizontal="right" vertical="center"/>
      <protection/>
    </xf>
    <xf numFmtId="179" fontId="23" fillId="0" borderId="74" xfId="0" applyNumberFormat="1" applyFont="1" applyFill="1" applyBorder="1" applyAlignment="1" applyProtection="1">
      <alignment horizontal="right" vertical="center" shrinkToFit="1"/>
      <protection/>
    </xf>
    <xf numFmtId="0" fontId="18" fillId="0" borderId="75" xfId="0" applyFont="1" applyBorder="1" applyAlignment="1" applyProtection="1">
      <alignment horizontal="center" vertical="center" shrinkToFit="1"/>
      <protection/>
    </xf>
    <xf numFmtId="0" fontId="18" fillId="0" borderId="48" xfId="0" applyFont="1" applyBorder="1" applyAlignment="1" applyProtection="1">
      <alignment horizontal="center" vertical="center" shrinkToFit="1"/>
      <protection/>
    </xf>
    <xf numFmtId="0" fontId="18" fillId="0" borderId="76" xfId="0" applyFont="1" applyBorder="1" applyAlignment="1" applyProtection="1">
      <alignment horizontal="center" vertical="center" shrinkToFit="1"/>
      <protection/>
    </xf>
    <xf numFmtId="0" fontId="29" fillId="0" borderId="0" xfId="0" applyFont="1" applyAlignment="1" applyProtection="1">
      <alignment vertical="center"/>
      <protection/>
    </xf>
    <xf numFmtId="179" fontId="22" fillId="0" borderId="18" xfId="49" applyNumberFormat="1" applyFont="1" applyFill="1" applyBorder="1" applyAlignment="1" applyProtection="1">
      <alignment vertical="center"/>
      <protection/>
    </xf>
    <xf numFmtId="179" fontId="22" fillId="0" borderId="15" xfId="49" applyNumberFormat="1" applyFont="1" applyFill="1" applyBorder="1" applyAlignment="1" applyProtection="1">
      <alignment vertical="center"/>
      <protection/>
    </xf>
    <xf numFmtId="179" fontId="22" fillId="0" borderId="15" xfId="49" applyNumberFormat="1" applyFont="1" applyFill="1" applyBorder="1" applyAlignment="1" applyProtection="1">
      <alignment horizontal="right" vertical="center"/>
      <protection/>
    </xf>
    <xf numFmtId="179" fontId="22" fillId="0" borderId="23" xfId="0" applyNumberFormat="1" applyFont="1" applyFill="1" applyBorder="1" applyAlignment="1" applyProtection="1">
      <alignment vertical="center"/>
      <protection/>
    </xf>
    <xf numFmtId="179" fontId="18" fillId="0" borderId="21" xfId="0" applyNumberFormat="1" applyFont="1" applyFill="1" applyBorder="1" applyAlignment="1">
      <alignment vertical="center"/>
    </xf>
    <xf numFmtId="179" fontId="18" fillId="0" borderId="22" xfId="49" applyNumberFormat="1" applyFont="1" applyFill="1" applyBorder="1" applyAlignment="1" applyProtection="1">
      <alignment vertical="center"/>
      <protection/>
    </xf>
    <xf numFmtId="179" fontId="18" fillId="0" borderId="21" xfId="49" applyNumberFormat="1" applyFont="1" applyFill="1" applyBorder="1" applyAlignment="1" applyProtection="1">
      <alignment horizontal="center" vertical="center"/>
      <protection/>
    </xf>
    <xf numFmtId="0" fontId="22" fillId="0" borderId="31" xfId="0" applyFont="1" applyBorder="1" applyAlignment="1">
      <alignment horizontal="center" vertical="center"/>
    </xf>
    <xf numFmtId="0" fontId="22" fillId="0" borderId="38" xfId="0" applyFont="1" applyBorder="1" applyAlignment="1">
      <alignment horizontal="distributed" vertical="center"/>
    </xf>
    <xf numFmtId="0" fontId="22" fillId="0" borderId="14" xfId="0" applyFont="1" applyBorder="1" applyAlignment="1">
      <alignment horizontal="distributed" vertical="center"/>
    </xf>
    <xf numFmtId="181" fontId="22" fillId="0" borderId="68" xfId="0" applyNumberFormat="1" applyFont="1" applyFill="1" applyBorder="1" applyAlignment="1" applyProtection="1">
      <alignment horizontal="center" vertical="center"/>
      <protection/>
    </xf>
    <xf numFmtId="179" fontId="22" fillId="0" borderId="10" xfId="49" applyNumberFormat="1" applyFont="1" applyFill="1" applyBorder="1" applyAlignment="1" applyProtection="1">
      <alignment vertical="center"/>
      <protection/>
    </xf>
    <xf numFmtId="181" fontId="22" fillId="0" borderId="68" xfId="0" applyNumberFormat="1" applyFont="1" applyFill="1" applyBorder="1" applyAlignment="1" applyProtection="1">
      <alignment horizontal="right" vertical="center"/>
      <protection/>
    </xf>
    <xf numFmtId="0" fontId="22" fillId="0" borderId="14" xfId="0" applyFont="1" applyFill="1" applyBorder="1" applyAlignment="1">
      <alignment horizontal="distributed" vertical="center"/>
    </xf>
    <xf numFmtId="179" fontId="22" fillId="0" borderId="10" xfId="49" applyNumberFormat="1" applyFont="1" applyFill="1" applyBorder="1" applyAlignment="1" applyProtection="1">
      <alignment vertical="center"/>
      <protection locked="0"/>
    </xf>
    <xf numFmtId="0" fontId="22" fillId="0" borderId="30" xfId="0" applyFont="1" applyBorder="1" applyAlignment="1">
      <alignment horizontal="center" vertical="center"/>
    </xf>
    <xf numFmtId="181" fontId="22" fillId="0" borderId="77" xfId="0" applyNumberFormat="1" applyFont="1" applyFill="1" applyBorder="1" applyAlignment="1" applyProtection="1">
      <alignment vertical="center"/>
      <protection/>
    </xf>
    <xf numFmtId="179" fontId="22" fillId="0" borderId="78" xfId="0" applyNumberFormat="1" applyFont="1" applyFill="1" applyBorder="1" applyAlignment="1" applyProtection="1">
      <alignment vertical="center"/>
      <protection/>
    </xf>
    <xf numFmtId="179" fontId="22" fillId="0" borderId="78" xfId="0" applyNumberFormat="1" applyFont="1" applyBorder="1" applyAlignment="1">
      <alignment vertical="center"/>
    </xf>
    <xf numFmtId="0" fontId="22" fillId="0" borderId="77" xfId="0" applyFont="1" applyBorder="1" applyAlignment="1" applyProtection="1">
      <alignment horizontal="right" vertical="center"/>
      <protection/>
    </xf>
    <xf numFmtId="178" fontId="22" fillId="0" borderId="79" xfId="0" applyNumberFormat="1" applyFont="1" applyBorder="1" applyAlignment="1" applyProtection="1">
      <alignment vertical="center"/>
      <protection/>
    </xf>
    <xf numFmtId="181" fontId="22" fillId="0" borderId="63" xfId="0" applyNumberFormat="1" applyFont="1" applyFill="1" applyBorder="1" applyAlignment="1" applyProtection="1">
      <alignment vertical="center"/>
      <protection/>
    </xf>
    <xf numFmtId="179" fontId="22" fillId="0" borderId="62" xfId="0" applyNumberFormat="1" applyFont="1" applyFill="1" applyBorder="1" applyAlignment="1" applyProtection="1">
      <alignment vertical="center"/>
      <protection/>
    </xf>
    <xf numFmtId="0" fontId="22" fillId="0" borderId="63" xfId="0" applyFont="1" applyBorder="1" applyAlignment="1" applyProtection="1">
      <alignment horizontal="right" vertical="center"/>
      <protection/>
    </xf>
    <xf numFmtId="178" fontId="22" fillId="0" borderId="71" xfId="0" applyNumberFormat="1" applyFont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/>
    </xf>
    <xf numFmtId="179" fontId="19" fillId="0" borderId="21" xfId="49" applyNumberFormat="1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/>
    </xf>
    <xf numFmtId="179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0" fillId="0" borderId="0" xfId="49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9" fontId="1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80" fontId="16" fillId="0" borderId="0" xfId="0" applyNumberFormat="1" applyFont="1" applyFill="1" applyAlignment="1">
      <alignment vertical="center"/>
    </xf>
    <xf numFmtId="180" fontId="18" fillId="0" borderId="0" xfId="0" applyNumberFormat="1" applyFont="1" applyFill="1" applyAlignment="1">
      <alignment vertical="center"/>
    </xf>
    <xf numFmtId="180" fontId="18" fillId="0" borderId="21" xfId="0" applyNumberFormat="1" applyFont="1" applyFill="1" applyBorder="1" applyAlignment="1">
      <alignment vertical="center"/>
    </xf>
    <xf numFmtId="180" fontId="18" fillId="0" borderId="21" xfId="42" applyNumberFormat="1" applyFont="1" applyFill="1" applyBorder="1" applyAlignment="1">
      <alignment vertical="center"/>
    </xf>
    <xf numFmtId="180" fontId="18" fillId="0" borderId="0" xfId="0" applyNumberFormat="1" applyFont="1" applyFill="1" applyBorder="1" applyAlignment="1" applyProtection="1">
      <alignment vertical="center"/>
      <protection/>
    </xf>
    <xf numFmtId="180" fontId="18" fillId="0" borderId="0" xfId="42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19" fillId="0" borderId="21" xfId="0" applyNumberFormat="1" applyFont="1" applyFill="1" applyBorder="1" applyAlignment="1">
      <alignment vertical="center"/>
    </xf>
    <xf numFmtId="180" fontId="19" fillId="0" borderId="80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Alignment="1">
      <alignment horizontal="right" vertical="center"/>
    </xf>
    <xf numFmtId="179" fontId="18" fillId="0" borderId="12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21" xfId="49" applyNumberFormat="1" applyFont="1" applyFill="1" applyBorder="1" applyAlignment="1" applyProtection="1">
      <alignment vertical="center"/>
      <protection/>
    </xf>
    <xf numFmtId="179" fontId="12" fillId="0" borderId="0" xfId="0" applyNumberFormat="1" applyFont="1" applyFill="1" applyAlignment="1" applyProtection="1">
      <alignment horizontal="left" vertical="center"/>
      <protection/>
    </xf>
    <xf numFmtId="179" fontId="10" fillId="0" borderId="0" xfId="0" applyNumberFormat="1" applyFont="1" applyFill="1" applyAlignment="1" applyProtection="1" quotePrefix="1">
      <alignment horizontal="left" vertical="center"/>
      <protection/>
    </xf>
    <xf numFmtId="179" fontId="18" fillId="0" borderId="81" xfId="49" applyNumberFormat="1" applyFont="1" applyFill="1" applyBorder="1" applyAlignment="1" applyProtection="1">
      <alignment vertical="center"/>
      <protection locked="0"/>
    </xf>
    <xf numFmtId="179" fontId="18" fillId="0" borderId="82" xfId="49" applyNumberFormat="1" applyFont="1" applyFill="1" applyBorder="1" applyAlignment="1" applyProtection="1">
      <alignment vertical="center"/>
      <protection locked="0"/>
    </xf>
    <xf numFmtId="0" fontId="18" fillId="0" borderId="83" xfId="0" applyFont="1" applyBorder="1" applyAlignment="1" applyProtection="1">
      <alignment horizontal="center" vertical="center" shrinkToFit="1"/>
      <protection/>
    </xf>
    <xf numFmtId="0" fontId="18" fillId="0" borderId="84" xfId="0" applyFont="1" applyBorder="1" applyAlignment="1" applyProtection="1">
      <alignment horizontal="center" vertical="center"/>
      <protection/>
    </xf>
    <xf numFmtId="179" fontId="18" fillId="0" borderId="85" xfId="49" applyNumberFormat="1" applyFont="1" applyFill="1" applyBorder="1" applyAlignment="1" applyProtection="1">
      <alignment vertical="center"/>
      <protection/>
    </xf>
    <xf numFmtId="0" fontId="18" fillId="0" borderId="38" xfId="0" applyFont="1" applyFill="1" applyBorder="1" applyAlignment="1" applyProtection="1">
      <alignment horizontal="distributed" vertical="center"/>
      <protection/>
    </xf>
    <xf numFmtId="179" fontId="18" fillId="0" borderId="86" xfId="49" applyNumberFormat="1" applyFont="1" applyFill="1" applyBorder="1" applyAlignment="1" applyProtection="1">
      <alignment vertical="center"/>
      <protection/>
    </xf>
    <xf numFmtId="179" fontId="18" fillId="0" borderId="75" xfId="49" applyNumberFormat="1" applyFont="1" applyFill="1" applyBorder="1" applyAlignment="1" applyProtection="1">
      <alignment vertical="center"/>
      <protection locked="0"/>
    </xf>
    <xf numFmtId="179" fontId="18" fillId="0" borderId="47" xfId="49" applyNumberFormat="1" applyFont="1" applyFill="1" applyBorder="1" applyAlignment="1" applyProtection="1">
      <alignment vertical="center"/>
      <protection locked="0"/>
    </xf>
    <xf numFmtId="181" fontId="23" fillId="0" borderId="87" xfId="0" applyNumberFormat="1" applyFont="1" applyFill="1" applyBorder="1" applyAlignment="1" applyProtection="1">
      <alignment horizontal="center" vertical="center"/>
      <protection/>
    </xf>
    <xf numFmtId="0" fontId="18" fillId="0" borderId="63" xfId="0" applyFont="1" applyBorder="1" applyAlignment="1">
      <alignment vertical="center"/>
    </xf>
    <xf numFmtId="38" fontId="16" fillId="0" borderId="0" xfId="49" applyFont="1" applyAlignment="1">
      <alignment vertical="center"/>
    </xf>
    <xf numFmtId="38" fontId="18" fillId="0" borderId="0" xfId="49" applyFont="1" applyAlignment="1">
      <alignment vertical="center"/>
    </xf>
    <xf numFmtId="179" fontId="19" fillId="0" borderId="78" xfId="49" applyNumberFormat="1" applyFont="1" applyFill="1" applyBorder="1" applyAlignment="1" applyProtection="1">
      <alignment vertical="center"/>
      <protection/>
    </xf>
    <xf numFmtId="179" fontId="18" fillId="0" borderId="78" xfId="49" applyNumberFormat="1" applyFont="1" applyFill="1" applyBorder="1" applyAlignment="1" applyProtection="1">
      <alignment vertical="center"/>
      <protection/>
    </xf>
    <xf numFmtId="179" fontId="23" fillId="0" borderId="81" xfId="49" applyNumberFormat="1" applyFont="1" applyFill="1" applyBorder="1" applyAlignment="1" applyProtection="1">
      <alignment vertical="center"/>
      <protection/>
    </xf>
    <xf numFmtId="179" fontId="23" fillId="0" borderId="88" xfId="0" applyNumberFormat="1" applyFont="1" applyFill="1" applyBorder="1" applyAlignment="1" applyProtection="1">
      <alignment vertical="center"/>
      <protection/>
    </xf>
    <xf numFmtId="179" fontId="23" fillId="0" borderId="89" xfId="0" applyNumberFormat="1" applyFont="1" applyFill="1" applyBorder="1" applyAlignment="1" applyProtection="1">
      <alignment vertical="center"/>
      <protection/>
    </xf>
    <xf numFmtId="179" fontId="23" fillId="0" borderId="10" xfId="49" applyNumberFormat="1" applyFont="1" applyFill="1" applyBorder="1" applyAlignment="1" applyProtection="1">
      <alignment vertical="center"/>
      <protection/>
    </xf>
    <xf numFmtId="179" fontId="23" fillId="0" borderId="90" xfId="0" applyNumberFormat="1" applyFont="1" applyFill="1" applyBorder="1" applyAlignment="1" applyProtection="1">
      <alignment vertical="center"/>
      <protection/>
    </xf>
    <xf numFmtId="179" fontId="23" fillId="0" borderId="91" xfId="0" applyNumberFormat="1" applyFont="1" applyFill="1" applyBorder="1" applyAlignment="1" applyProtection="1">
      <alignment vertical="center"/>
      <protection/>
    </xf>
    <xf numFmtId="179" fontId="23" fillId="0" borderId="92" xfId="0" applyNumberFormat="1" applyFont="1" applyFill="1" applyBorder="1" applyAlignment="1" applyProtection="1">
      <alignment vertical="center"/>
      <protection/>
    </xf>
    <xf numFmtId="179" fontId="23" fillId="0" borderId="93" xfId="0" applyNumberFormat="1" applyFont="1" applyFill="1" applyBorder="1" applyAlignment="1" applyProtection="1">
      <alignment vertical="center"/>
      <protection/>
    </xf>
    <xf numFmtId="179" fontId="23" fillId="0" borderId="21" xfId="49" applyNumberFormat="1" applyFont="1" applyFill="1" applyBorder="1" applyAlignment="1" applyProtection="1">
      <alignment horizontal="right" vertical="center"/>
      <protection/>
    </xf>
    <xf numFmtId="179" fontId="23" fillId="0" borderId="22" xfId="0" applyNumberFormat="1" applyFont="1" applyFill="1" applyBorder="1" applyAlignment="1" applyProtection="1">
      <alignment vertical="center"/>
      <protection/>
    </xf>
    <xf numFmtId="179" fontId="23" fillId="0" borderId="80" xfId="0" applyNumberFormat="1" applyFont="1" applyFill="1" applyBorder="1" applyAlignment="1" applyProtection="1">
      <alignment vertical="center"/>
      <protection/>
    </xf>
    <xf numFmtId="179" fontId="23" fillId="0" borderId="94" xfId="0" applyNumberFormat="1" applyFont="1" applyFill="1" applyBorder="1" applyAlignment="1" applyProtection="1">
      <alignment vertical="center"/>
      <protection/>
    </xf>
    <xf numFmtId="181" fontId="23" fillId="0" borderId="78" xfId="0" applyNumberFormat="1" applyFont="1" applyFill="1" applyBorder="1" applyAlignment="1" applyProtection="1">
      <alignment horizontal="center" vertical="center"/>
      <protection/>
    </xf>
    <xf numFmtId="181" fontId="23" fillId="0" borderId="95" xfId="0" applyNumberFormat="1" applyFont="1" applyFill="1" applyBorder="1" applyAlignment="1" applyProtection="1">
      <alignment horizontal="center" vertical="center"/>
      <protection/>
    </xf>
    <xf numFmtId="193" fontId="23" fillId="0" borderId="78" xfId="0" applyNumberFormat="1" applyFont="1" applyFill="1" applyBorder="1" applyAlignment="1" applyProtection="1">
      <alignment horizontal="center" vertical="center"/>
      <protection/>
    </xf>
    <xf numFmtId="181" fontId="23" fillId="0" borderId="96" xfId="0" applyNumberFormat="1" applyFont="1" applyFill="1" applyBorder="1" applyAlignment="1" applyProtection="1">
      <alignment horizontal="center" vertical="center"/>
      <protection/>
    </xf>
    <xf numFmtId="181" fontId="23" fillId="0" borderId="97" xfId="0" applyNumberFormat="1" applyFont="1" applyFill="1" applyBorder="1" applyAlignment="1" applyProtection="1">
      <alignment horizontal="center" vertical="center"/>
      <protection/>
    </xf>
    <xf numFmtId="193" fontId="23" fillId="0" borderId="60" xfId="0" applyNumberFormat="1" applyFont="1" applyFill="1" applyBorder="1" applyAlignment="1" applyProtection="1">
      <alignment horizontal="center" vertical="center"/>
      <protection/>
    </xf>
    <xf numFmtId="193" fontId="23" fillId="0" borderId="98" xfId="0" applyNumberFormat="1" applyFont="1" applyFill="1" applyBorder="1" applyAlignment="1" applyProtection="1">
      <alignment horizontal="center" vertical="center"/>
      <protection/>
    </xf>
    <xf numFmtId="181" fontId="23" fillId="0" borderId="99" xfId="0" applyNumberFormat="1" applyFont="1" applyFill="1" applyBorder="1" applyAlignment="1" applyProtection="1">
      <alignment horizontal="center" vertical="center"/>
      <protection/>
    </xf>
    <xf numFmtId="181" fontId="23" fillId="0" borderId="100" xfId="0" applyNumberFormat="1" applyFont="1" applyFill="1" applyBorder="1" applyAlignment="1" applyProtection="1">
      <alignment vertical="center"/>
      <protection/>
    </xf>
    <xf numFmtId="193" fontId="23" fillId="0" borderId="96" xfId="0" applyNumberFormat="1" applyFont="1" applyFill="1" applyBorder="1" applyAlignment="1" applyProtection="1">
      <alignment horizontal="right" vertical="center"/>
      <protection/>
    </xf>
    <xf numFmtId="194" fontId="23" fillId="0" borderId="60" xfId="0" applyNumberFormat="1" applyFont="1" applyFill="1" applyBorder="1" applyAlignment="1" applyProtection="1">
      <alignment horizontal="center" vertical="center"/>
      <protection/>
    </xf>
    <xf numFmtId="189" fontId="23" fillId="0" borderId="21" xfId="0" applyNumberFormat="1" applyFont="1" applyFill="1" applyBorder="1" applyAlignment="1" applyProtection="1">
      <alignment horizontal="right" vertical="center"/>
      <protection/>
    </xf>
    <xf numFmtId="189" fontId="23" fillId="0" borderId="101" xfId="0" applyNumberFormat="1" applyFont="1" applyFill="1" applyBorder="1" applyAlignment="1" applyProtection="1">
      <alignment horizontal="right" vertical="center"/>
      <protection/>
    </xf>
    <xf numFmtId="0" fontId="23" fillId="0" borderId="102" xfId="0" applyFont="1" applyFill="1" applyBorder="1" applyAlignment="1" applyProtection="1">
      <alignment horizontal="center" vertical="center"/>
      <protection/>
    </xf>
    <xf numFmtId="193" fontId="23" fillId="0" borderId="21" xfId="0" applyNumberFormat="1" applyFont="1" applyFill="1" applyBorder="1" applyAlignment="1" applyProtection="1">
      <alignment horizontal="center" vertical="center"/>
      <protection/>
    </xf>
    <xf numFmtId="179" fontId="18" fillId="0" borderId="103" xfId="0" applyNumberFormat="1" applyFont="1" applyFill="1" applyBorder="1" applyAlignment="1">
      <alignment vertical="center"/>
    </xf>
    <xf numFmtId="179" fontId="18" fillId="0" borderId="103" xfId="49" applyNumberFormat="1" applyFont="1" applyFill="1" applyBorder="1" applyAlignment="1" applyProtection="1">
      <alignment vertical="center"/>
      <protection/>
    </xf>
    <xf numFmtId="179" fontId="19" fillId="0" borderId="78" xfId="49" applyNumberFormat="1" applyFont="1" applyFill="1" applyBorder="1" applyAlignment="1">
      <alignment vertical="center"/>
    </xf>
    <xf numFmtId="180" fontId="19" fillId="0" borderId="77" xfId="0" applyNumberFormat="1" applyFont="1" applyFill="1" applyBorder="1" applyAlignment="1">
      <alignment vertical="center"/>
    </xf>
    <xf numFmtId="180" fontId="19" fillId="0" borderId="89" xfId="0" applyNumberFormat="1" applyFont="1" applyFill="1" applyBorder="1" applyAlignment="1">
      <alignment vertical="center"/>
    </xf>
    <xf numFmtId="179" fontId="18" fillId="0" borderId="104" xfId="0" applyNumberFormat="1" applyFont="1" applyFill="1" applyBorder="1" applyAlignment="1">
      <alignment vertical="center"/>
    </xf>
    <xf numFmtId="180" fontId="18" fillId="0" borderId="105" xfId="0" applyNumberFormat="1" applyFont="1" applyFill="1" applyBorder="1" applyAlignment="1">
      <alignment vertical="center"/>
    </xf>
    <xf numFmtId="180" fontId="18" fillId="0" borderId="88" xfId="42" applyNumberFormat="1" applyFont="1" applyFill="1" applyBorder="1" applyAlignment="1">
      <alignment vertical="center"/>
    </xf>
    <xf numFmtId="180" fontId="18" fillId="0" borderId="78" xfId="0" applyNumberFormat="1" applyFont="1" applyFill="1" applyBorder="1" applyAlignment="1">
      <alignment vertical="center"/>
    </xf>
    <xf numFmtId="179" fontId="18" fillId="0" borderId="106" xfId="49" applyNumberFormat="1" applyFont="1" applyFill="1" applyBorder="1" applyAlignment="1" applyProtection="1">
      <alignment vertical="center"/>
      <protection locked="0"/>
    </xf>
    <xf numFmtId="179" fontId="18" fillId="0" borderId="46" xfId="49" applyNumberFormat="1" applyFont="1" applyFill="1" applyBorder="1" applyAlignment="1" applyProtection="1">
      <alignment vertical="center"/>
      <protection locked="0"/>
    </xf>
    <xf numFmtId="179" fontId="18" fillId="0" borderId="107" xfId="49" applyNumberFormat="1" applyFont="1" applyFill="1" applyBorder="1" applyAlignment="1" applyProtection="1">
      <alignment vertical="center"/>
      <protection/>
    </xf>
    <xf numFmtId="179" fontId="18" fillId="0" borderId="108" xfId="49" applyNumberFormat="1" applyFont="1" applyFill="1" applyBorder="1" applyAlignment="1" applyProtection="1">
      <alignment horizontal="right" vertical="center"/>
      <protection/>
    </xf>
    <xf numFmtId="179" fontId="18" fillId="0" borderId="109" xfId="49" applyNumberFormat="1" applyFont="1" applyFill="1" applyBorder="1" applyAlignment="1" applyProtection="1">
      <alignment horizontal="right" vertical="center"/>
      <protection/>
    </xf>
    <xf numFmtId="179" fontId="18" fillId="0" borderId="110" xfId="49" applyNumberFormat="1" applyFont="1" applyFill="1" applyBorder="1" applyAlignment="1" applyProtection="1">
      <alignment horizontal="right" vertical="center"/>
      <protection/>
    </xf>
    <xf numFmtId="179" fontId="18" fillId="0" borderId="111" xfId="49" applyNumberFormat="1" applyFont="1" applyFill="1" applyBorder="1" applyAlignment="1" applyProtection="1">
      <alignment horizontal="right" vertical="center"/>
      <protection/>
    </xf>
    <xf numFmtId="179" fontId="18" fillId="0" borderId="112" xfId="49" applyNumberFormat="1" applyFont="1" applyFill="1" applyBorder="1" applyAlignment="1" applyProtection="1">
      <alignment vertical="center"/>
      <protection locked="0"/>
    </xf>
    <xf numFmtId="179" fontId="18" fillId="0" borderId="113" xfId="49" applyNumberFormat="1" applyFont="1" applyFill="1" applyBorder="1" applyAlignment="1" applyProtection="1">
      <alignment vertical="center"/>
      <protection locked="0"/>
    </xf>
    <xf numFmtId="179" fontId="18" fillId="0" borderId="114" xfId="49" applyNumberFormat="1" applyFont="1" applyFill="1" applyBorder="1" applyAlignment="1" applyProtection="1">
      <alignment vertical="center"/>
      <protection locked="0"/>
    </xf>
    <xf numFmtId="179" fontId="18" fillId="0" borderId="115" xfId="49" applyNumberFormat="1" applyFont="1" applyFill="1" applyBorder="1" applyAlignment="1" applyProtection="1">
      <alignment horizontal="right" vertical="center"/>
      <protection/>
    </xf>
    <xf numFmtId="179" fontId="18" fillId="0" borderId="61" xfId="49" applyNumberFormat="1" applyFont="1" applyFill="1" applyBorder="1" applyAlignment="1" applyProtection="1">
      <alignment horizontal="right" vertical="center"/>
      <protection/>
    </xf>
    <xf numFmtId="179" fontId="18" fillId="0" borderId="86" xfId="49" applyNumberFormat="1" applyFont="1" applyFill="1" applyBorder="1" applyAlignment="1" applyProtection="1">
      <alignment horizontal="right" vertical="center"/>
      <protection/>
    </xf>
    <xf numFmtId="179" fontId="18" fillId="0" borderId="116" xfId="49" applyNumberFormat="1" applyFont="1" applyFill="1" applyBorder="1" applyAlignment="1" applyProtection="1">
      <alignment vertical="center"/>
      <protection locked="0"/>
    </xf>
    <xf numFmtId="179" fontId="18" fillId="0" borderId="78" xfId="49" applyNumberFormat="1" applyFont="1" applyFill="1" applyBorder="1" applyAlignment="1" applyProtection="1">
      <alignment vertical="center"/>
      <protection locked="0"/>
    </xf>
    <xf numFmtId="179" fontId="18" fillId="0" borderId="103" xfId="49" applyNumberFormat="1" applyFont="1" applyFill="1" applyBorder="1" applyAlignment="1" applyProtection="1">
      <alignment vertical="center"/>
      <protection locked="0"/>
    </xf>
    <xf numFmtId="179" fontId="18" fillId="0" borderId="78" xfId="0" applyNumberFormat="1" applyFont="1" applyFill="1" applyBorder="1" applyAlignment="1" applyProtection="1">
      <alignment vertical="center"/>
      <protection locked="0"/>
    </xf>
    <xf numFmtId="179" fontId="18" fillId="0" borderId="78" xfId="0" applyNumberFormat="1" applyFont="1" applyFill="1" applyBorder="1" applyAlignment="1" applyProtection="1">
      <alignment vertical="center"/>
      <protection/>
    </xf>
    <xf numFmtId="179" fontId="18" fillId="0" borderId="77" xfId="49" applyNumberFormat="1" applyFont="1" applyFill="1" applyBorder="1" applyAlignment="1" applyProtection="1">
      <alignment vertical="center"/>
      <protection/>
    </xf>
    <xf numFmtId="177" fontId="18" fillId="0" borderId="117" xfId="42" applyNumberFormat="1" applyFont="1" applyFill="1" applyBorder="1" applyAlignment="1" applyProtection="1">
      <alignment vertical="center"/>
      <protection/>
    </xf>
    <xf numFmtId="177" fontId="18" fillId="0" borderId="118" xfId="42" applyNumberFormat="1" applyFont="1" applyFill="1" applyBorder="1" applyAlignment="1" applyProtection="1">
      <alignment vertical="center"/>
      <protection/>
    </xf>
    <xf numFmtId="177" fontId="18" fillId="0" borderId="117" xfId="42" applyNumberFormat="1" applyFont="1" applyFill="1" applyBorder="1" applyAlignment="1">
      <alignment vertical="center"/>
    </xf>
    <xf numFmtId="177" fontId="18" fillId="0" borderId="118" xfId="42" applyNumberFormat="1" applyFont="1" applyFill="1" applyBorder="1" applyAlignment="1">
      <alignment vertical="center"/>
    </xf>
    <xf numFmtId="38" fontId="18" fillId="0" borderId="118" xfId="49" applyFont="1" applyFill="1" applyBorder="1" applyAlignment="1">
      <alignment vertical="center"/>
    </xf>
    <xf numFmtId="38" fontId="18" fillId="0" borderId="119" xfId="49" applyFont="1" applyFill="1" applyBorder="1" applyAlignment="1" applyProtection="1">
      <alignment vertical="center"/>
      <protection/>
    </xf>
    <xf numFmtId="177" fontId="18" fillId="0" borderId="120" xfId="42" applyNumberFormat="1" applyFont="1" applyFill="1" applyBorder="1" applyAlignment="1" applyProtection="1">
      <alignment vertical="center"/>
      <protection/>
    </xf>
    <xf numFmtId="177" fontId="18" fillId="0" borderId="62" xfId="42" applyNumberFormat="1" applyFont="1" applyFill="1" applyBorder="1" applyAlignment="1" applyProtection="1">
      <alignment vertical="center"/>
      <protection/>
    </xf>
    <xf numFmtId="38" fontId="18" fillId="0" borderId="62" xfId="49" applyFont="1" applyFill="1" applyBorder="1" applyAlignment="1">
      <alignment vertical="center"/>
    </xf>
    <xf numFmtId="38" fontId="18" fillId="0" borderId="121" xfId="49" applyFont="1" applyFill="1" applyBorder="1" applyAlignment="1" applyProtection="1">
      <alignment vertical="center"/>
      <protection/>
    </xf>
    <xf numFmtId="38" fontId="18" fillId="0" borderId="120" xfId="49" applyFont="1" applyFill="1" applyBorder="1" applyAlignment="1" applyProtection="1">
      <alignment vertical="center"/>
      <protection/>
    </xf>
    <xf numFmtId="38" fontId="18" fillId="0" borderId="62" xfId="49" applyFont="1" applyFill="1" applyBorder="1" applyAlignment="1" applyProtection="1">
      <alignment vertical="center"/>
      <protection/>
    </xf>
    <xf numFmtId="38" fontId="18" fillId="0" borderId="120" xfId="49" applyFont="1" applyFill="1" applyBorder="1" applyAlignment="1">
      <alignment vertical="center"/>
    </xf>
    <xf numFmtId="38" fontId="18" fillId="0" borderId="62" xfId="0" applyNumberFormat="1" applyFont="1" applyFill="1" applyBorder="1" applyAlignment="1">
      <alignment vertical="center"/>
    </xf>
    <xf numFmtId="38" fontId="18" fillId="0" borderId="62" xfId="0" applyNumberFormat="1" applyFont="1" applyFill="1" applyBorder="1" applyAlignment="1" applyProtection="1">
      <alignment vertical="center"/>
      <protection/>
    </xf>
    <xf numFmtId="177" fontId="18" fillId="0" borderId="62" xfId="0" applyNumberFormat="1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distributed" vertical="center"/>
    </xf>
    <xf numFmtId="0" fontId="18" fillId="0" borderId="27" xfId="0" applyFont="1" applyFill="1" applyBorder="1" applyAlignment="1">
      <alignment horizontal="center" vertical="center"/>
    </xf>
    <xf numFmtId="38" fontId="18" fillId="0" borderId="12" xfId="49" applyFont="1" applyFill="1" applyBorder="1" applyAlignment="1">
      <alignment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distributed" vertical="center"/>
    </xf>
    <xf numFmtId="0" fontId="18" fillId="0" borderId="25" xfId="0" applyFont="1" applyFill="1" applyBorder="1" applyAlignment="1">
      <alignment horizontal="center" vertical="center"/>
    </xf>
    <xf numFmtId="38" fontId="18" fillId="0" borderId="12" xfId="49" applyFont="1" applyFill="1" applyBorder="1" applyAlignment="1" applyProtection="1">
      <alignment vertical="center"/>
      <protection/>
    </xf>
    <xf numFmtId="38" fontId="18" fillId="0" borderId="12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 applyProtection="1" quotePrefix="1">
      <alignment horizontal="right" vertical="center"/>
      <protection/>
    </xf>
    <xf numFmtId="179" fontId="18" fillId="0" borderId="0" xfId="49" applyNumberFormat="1" applyFont="1" applyFill="1" applyBorder="1" applyAlignment="1" applyProtection="1">
      <alignment vertical="center"/>
      <protection locked="0"/>
    </xf>
    <xf numFmtId="179" fontId="18" fillId="0" borderId="62" xfId="49" applyNumberFormat="1" applyFont="1" applyFill="1" applyBorder="1" applyAlignment="1" applyProtection="1">
      <alignment vertical="center"/>
      <protection/>
    </xf>
    <xf numFmtId="179" fontId="18" fillId="0" borderId="120" xfId="49" applyNumberFormat="1" applyFont="1" applyFill="1" applyBorder="1" applyAlignment="1" applyProtection="1">
      <alignment vertical="center"/>
      <protection locked="0"/>
    </xf>
    <xf numFmtId="179" fontId="18" fillId="0" borderId="62" xfId="0" applyNumberFormat="1" applyFont="1" applyFill="1" applyBorder="1" applyAlignment="1" applyProtection="1">
      <alignment vertical="center"/>
      <protection locked="0"/>
    </xf>
    <xf numFmtId="179" fontId="18" fillId="0" borderId="62" xfId="49" applyNumberFormat="1" applyFont="1" applyFill="1" applyBorder="1" applyAlignment="1" applyProtection="1">
      <alignment vertical="center"/>
      <protection locked="0"/>
    </xf>
    <xf numFmtId="179" fontId="18" fillId="0" borderId="62" xfId="0" applyNumberFormat="1" applyFont="1" applyFill="1" applyBorder="1" applyAlignment="1" applyProtection="1">
      <alignment vertical="center"/>
      <protection/>
    </xf>
    <xf numFmtId="179" fontId="18" fillId="0" borderId="63" xfId="49" applyNumberFormat="1" applyFont="1" applyFill="1" applyBorder="1" applyAlignment="1" applyProtection="1">
      <alignment vertical="center"/>
      <protection/>
    </xf>
    <xf numFmtId="177" fontId="18" fillId="0" borderId="20" xfId="42" applyNumberFormat="1" applyFont="1" applyFill="1" applyBorder="1" applyAlignment="1" applyProtection="1">
      <alignment vertical="center"/>
      <protection/>
    </xf>
    <xf numFmtId="177" fontId="18" fillId="0" borderId="21" xfId="42" applyNumberFormat="1" applyFont="1" applyFill="1" applyBorder="1" applyAlignment="1" applyProtection="1">
      <alignment vertical="center"/>
      <protection/>
    </xf>
    <xf numFmtId="177" fontId="18" fillId="0" borderId="20" xfId="42" applyNumberFormat="1" applyFont="1" applyFill="1" applyBorder="1" applyAlignment="1">
      <alignment vertical="center"/>
    </xf>
    <xf numFmtId="177" fontId="18" fillId="0" borderId="21" xfId="42" applyNumberFormat="1" applyFont="1" applyFill="1" applyBorder="1" applyAlignment="1">
      <alignment vertical="center"/>
    </xf>
    <xf numFmtId="38" fontId="18" fillId="0" borderId="21" xfId="49" applyFont="1" applyFill="1" applyBorder="1" applyAlignment="1">
      <alignment vertical="center"/>
    </xf>
    <xf numFmtId="38" fontId="18" fillId="0" borderId="80" xfId="49" applyFont="1" applyFill="1" applyBorder="1" applyAlignment="1" applyProtection="1">
      <alignment vertical="center"/>
      <protection/>
    </xf>
    <xf numFmtId="38" fontId="18" fillId="0" borderId="103" xfId="0" applyNumberFormat="1" applyFont="1" applyFill="1" applyBorder="1" applyAlignment="1">
      <alignment vertical="center"/>
    </xf>
    <xf numFmtId="38" fontId="18" fillId="0" borderId="78" xfId="0" applyNumberFormat="1" applyFont="1" applyFill="1" applyBorder="1" applyAlignment="1">
      <alignment vertical="center"/>
    </xf>
    <xf numFmtId="38" fontId="18" fillId="0" borderId="78" xfId="0" applyNumberFormat="1" applyFont="1" applyFill="1" applyBorder="1" applyAlignment="1" applyProtection="1">
      <alignment vertical="center"/>
      <protection/>
    </xf>
    <xf numFmtId="38" fontId="18" fillId="0" borderId="89" xfId="0" applyNumberFormat="1" applyFont="1" applyFill="1" applyBorder="1" applyAlignment="1" applyProtection="1">
      <alignment vertical="center"/>
      <protection/>
    </xf>
    <xf numFmtId="179" fontId="18" fillId="0" borderId="106" xfId="49" applyNumberFormat="1" applyFont="1" applyFill="1" applyBorder="1" applyAlignment="1" applyProtection="1">
      <alignment vertical="center"/>
      <protection/>
    </xf>
    <xf numFmtId="179" fontId="18" fillId="0" borderId="81" xfId="49" applyNumberFormat="1" applyFont="1" applyFill="1" applyBorder="1" applyAlignment="1" applyProtection="1">
      <alignment vertical="center"/>
      <protection/>
    </xf>
    <xf numFmtId="179" fontId="18" fillId="0" borderId="122" xfId="0" applyNumberFormat="1" applyFont="1" applyFill="1" applyBorder="1" applyAlignment="1" applyProtection="1">
      <alignment vertical="center"/>
      <protection/>
    </xf>
    <xf numFmtId="179" fontId="23" fillId="0" borderId="123" xfId="49" applyNumberFormat="1" applyFont="1" applyFill="1" applyBorder="1" applyAlignment="1" applyProtection="1">
      <alignment vertical="center"/>
      <protection/>
    </xf>
    <xf numFmtId="179" fontId="23" fillId="0" borderId="106" xfId="49" applyNumberFormat="1" applyFont="1" applyFill="1" applyBorder="1" applyAlignment="1" applyProtection="1">
      <alignment vertical="center"/>
      <protection/>
    </xf>
    <xf numFmtId="179" fontId="23" fillId="0" borderId="81" xfId="0" applyNumberFormat="1" applyFont="1" applyFill="1" applyBorder="1" applyAlignment="1" applyProtection="1">
      <alignment vertical="center"/>
      <protection/>
    </xf>
    <xf numFmtId="179" fontId="23" fillId="0" borderId="124" xfId="49" applyNumberFormat="1" applyFont="1" applyFill="1" applyBorder="1" applyAlignment="1" applyProtection="1">
      <alignment vertical="center"/>
      <protection/>
    </xf>
    <xf numFmtId="179" fontId="23" fillId="0" borderId="68" xfId="49" applyNumberFormat="1" applyFont="1" applyFill="1" applyBorder="1" applyAlignment="1" applyProtection="1">
      <alignment vertical="center"/>
      <protection/>
    </xf>
    <xf numFmtId="179" fontId="23" fillId="0" borderId="125" xfId="49" applyNumberFormat="1" applyFont="1" applyFill="1" applyBorder="1" applyAlignment="1" applyProtection="1">
      <alignment vertical="center"/>
      <protection/>
    </xf>
    <xf numFmtId="179" fontId="23" fillId="0" borderId="68" xfId="0" applyNumberFormat="1" applyFont="1" applyFill="1" applyBorder="1" applyAlignment="1" applyProtection="1">
      <alignment vertical="center"/>
      <protection/>
    </xf>
    <xf numFmtId="179" fontId="23" fillId="0" borderId="99" xfId="49" applyNumberFormat="1" applyFont="1" applyFill="1" applyBorder="1" applyAlignment="1" applyProtection="1">
      <alignment vertical="center"/>
      <protection/>
    </xf>
    <xf numFmtId="179" fontId="23" fillId="0" borderId="126" xfId="0" applyNumberFormat="1" applyFont="1" applyFill="1" applyBorder="1" applyAlignment="1" applyProtection="1">
      <alignment vertical="center"/>
      <protection/>
    </xf>
    <xf numFmtId="179" fontId="23" fillId="0" borderId="63" xfId="49" applyNumberFormat="1" applyFont="1" applyFill="1" applyBorder="1" applyAlignment="1" applyProtection="1">
      <alignment vertical="center"/>
      <protection/>
    </xf>
    <xf numFmtId="179" fontId="23" fillId="0" borderId="127" xfId="49" applyNumberFormat="1" applyFont="1" applyFill="1" applyBorder="1" applyAlignment="1" applyProtection="1">
      <alignment vertical="center"/>
      <protection/>
    </xf>
    <xf numFmtId="179" fontId="23" fillId="0" borderId="128" xfId="49" applyNumberFormat="1" applyFont="1" applyFill="1" applyBorder="1" applyAlignment="1" applyProtection="1">
      <alignment vertical="center"/>
      <protection/>
    </xf>
    <xf numFmtId="179" fontId="23" fillId="0" borderId="127" xfId="0" applyNumberFormat="1" applyFont="1" applyFill="1" applyBorder="1" applyAlignment="1" applyProtection="1">
      <alignment vertical="center"/>
      <protection/>
    </xf>
    <xf numFmtId="179" fontId="23" fillId="0" borderId="129" xfId="49" applyNumberFormat="1" applyFont="1" applyFill="1" applyBorder="1" applyAlignment="1" applyProtection="1">
      <alignment vertical="center"/>
      <protection/>
    </xf>
    <xf numFmtId="179" fontId="23" fillId="0" borderId="121" xfId="0" applyNumberFormat="1" applyFont="1" applyFill="1" applyBorder="1" applyAlignment="1" applyProtection="1">
      <alignment vertical="center"/>
      <protection/>
    </xf>
    <xf numFmtId="179" fontId="23" fillId="0" borderId="130" xfId="49" applyNumberFormat="1" applyFont="1" applyFill="1" applyBorder="1" applyAlignment="1" applyProtection="1">
      <alignment vertical="center"/>
      <protection/>
    </xf>
    <xf numFmtId="179" fontId="23" fillId="0" borderId="110" xfId="49" applyNumberFormat="1" applyFont="1" applyFill="1" applyBorder="1" applyAlignment="1" applyProtection="1">
      <alignment vertical="center"/>
      <protection/>
    </xf>
    <xf numFmtId="179" fontId="23" fillId="0" borderId="109" xfId="49" applyNumberFormat="1" applyFont="1" applyFill="1" applyBorder="1" applyAlignment="1" applyProtection="1">
      <alignment vertical="center"/>
      <protection/>
    </xf>
    <xf numFmtId="179" fontId="23" fillId="0" borderId="131" xfId="49" applyNumberFormat="1" applyFont="1" applyFill="1" applyBorder="1" applyAlignment="1" applyProtection="1">
      <alignment vertical="center"/>
      <protection/>
    </xf>
    <xf numFmtId="179" fontId="23" fillId="0" borderId="132" xfId="0" applyNumberFormat="1" applyFont="1" applyFill="1" applyBorder="1" applyAlignment="1" applyProtection="1">
      <alignment vertical="center"/>
      <protection/>
    </xf>
    <xf numFmtId="179" fontId="18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Fill="1" applyAlignment="1" applyProtection="1">
      <alignment horizontal="left" vertical="center"/>
      <protection/>
    </xf>
    <xf numFmtId="179" fontId="23" fillId="0" borderId="94" xfId="49" applyNumberFormat="1" applyFont="1" applyFill="1" applyBorder="1" applyAlignment="1" applyProtection="1">
      <alignment horizontal="right" vertical="center"/>
      <protection/>
    </xf>
    <xf numFmtId="0" fontId="23" fillId="0" borderId="10" xfId="0" applyFont="1" applyFill="1" applyBorder="1" applyAlignment="1" applyProtection="1">
      <alignment vertical="center"/>
      <protection/>
    </xf>
    <xf numFmtId="0" fontId="23" fillId="0" borderId="133" xfId="0" applyFont="1" applyFill="1" applyBorder="1" applyAlignment="1" applyProtection="1">
      <alignment vertical="center"/>
      <protection/>
    </xf>
    <xf numFmtId="0" fontId="23" fillId="0" borderId="68" xfId="0" applyFont="1" applyFill="1" applyBorder="1" applyAlignment="1" applyProtection="1">
      <alignment vertical="center"/>
      <protection/>
    </xf>
    <xf numFmtId="0" fontId="23" fillId="0" borderId="10" xfId="0" applyFont="1" applyFill="1" applyBorder="1" applyAlignment="1" applyProtection="1">
      <alignment vertical="center" wrapText="1"/>
      <protection/>
    </xf>
    <xf numFmtId="181" fontId="22" fillId="0" borderId="87" xfId="0" applyNumberFormat="1" applyFont="1" applyFill="1" applyBorder="1" applyAlignment="1" applyProtection="1">
      <alignment horizontal="center" vertical="center"/>
      <protection/>
    </xf>
    <xf numFmtId="181" fontId="22" fillId="0" borderId="10" xfId="0" applyNumberFormat="1" applyFont="1" applyFill="1" applyBorder="1" applyAlignment="1" applyProtection="1">
      <alignment horizontal="center" vertical="center"/>
      <protection/>
    </xf>
    <xf numFmtId="181" fontId="22" fillId="0" borderId="60" xfId="0" applyNumberFormat="1" applyFont="1" applyFill="1" applyBorder="1" applyAlignment="1" applyProtection="1">
      <alignment horizontal="center" vertical="center"/>
      <protection/>
    </xf>
    <xf numFmtId="181" fontId="22" fillId="0" borderId="98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left" vertical="center" indent="1"/>
      <protection/>
    </xf>
    <xf numFmtId="179" fontId="22" fillId="0" borderId="113" xfId="0" applyNumberFormat="1" applyFont="1" applyFill="1" applyBorder="1" applyAlignment="1" applyProtection="1">
      <alignment vertical="center"/>
      <protection locked="0"/>
    </xf>
    <xf numFmtId="179" fontId="23" fillId="0" borderId="81" xfId="0" applyNumberFormat="1" applyFont="1" applyFill="1" applyBorder="1" applyAlignment="1" applyProtection="1">
      <alignment vertical="center"/>
      <protection locked="0"/>
    </xf>
    <xf numFmtId="179" fontId="23" fillId="0" borderId="82" xfId="0" applyNumberFormat="1" applyFont="1" applyFill="1" applyBorder="1" applyAlignment="1" applyProtection="1">
      <alignment vertical="center"/>
      <protection locked="0"/>
    </xf>
    <xf numFmtId="179" fontId="23" fillId="0" borderId="113" xfId="0" applyNumberFormat="1" applyFont="1" applyFill="1" applyBorder="1" applyAlignment="1" applyProtection="1">
      <alignment vertical="center"/>
      <protection locked="0"/>
    </xf>
    <xf numFmtId="179" fontId="22" fillId="0" borderId="13" xfId="0" applyNumberFormat="1" applyFont="1" applyFill="1" applyBorder="1" applyAlignment="1" applyProtection="1">
      <alignment vertical="center"/>
      <protection locked="0"/>
    </xf>
    <xf numFmtId="179" fontId="23" fillId="0" borderId="10" xfId="0" applyNumberFormat="1" applyFont="1" applyFill="1" applyBorder="1" applyAlignment="1" applyProtection="1">
      <alignment vertical="center"/>
      <protection locked="0"/>
    </xf>
    <xf numFmtId="179" fontId="23" fillId="0" borderId="11" xfId="0" applyNumberFormat="1" applyFont="1" applyFill="1" applyBorder="1" applyAlignment="1" applyProtection="1">
      <alignment vertical="center"/>
      <protection locked="0"/>
    </xf>
    <xf numFmtId="179" fontId="23" fillId="0" borderId="125" xfId="0" applyNumberFormat="1" applyFont="1" applyFill="1" applyBorder="1" applyAlignment="1" applyProtection="1">
      <alignment vertical="center"/>
      <protection locked="0"/>
    </xf>
    <xf numFmtId="179" fontId="22" fillId="0" borderId="125" xfId="0" applyNumberFormat="1" applyFont="1" applyFill="1" applyBorder="1" applyAlignment="1" applyProtection="1">
      <alignment vertical="center"/>
      <protection locked="0"/>
    </xf>
    <xf numFmtId="179" fontId="22" fillId="0" borderId="125" xfId="0" applyNumberFormat="1" applyFont="1" applyFill="1" applyBorder="1" applyAlignment="1" applyProtection="1">
      <alignment vertical="center"/>
      <protection/>
    </xf>
    <xf numFmtId="179" fontId="23" fillId="0" borderId="10" xfId="0" applyNumberFormat="1" applyFont="1" applyFill="1" applyBorder="1" applyAlignment="1">
      <alignment vertical="center"/>
    </xf>
    <xf numFmtId="179" fontId="23" fillId="0" borderId="11" xfId="0" applyNumberFormat="1" applyFont="1" applyFill="1" applyBorder="1" applyAlignment="1">
      <alignment vertical="center"/>
    </xf>
    <xf numFmtId="179" fontId="23" fillId="0" borderId="125" xfId="0" applyNumberFormat="1" applyFont="1" applyFill="1" applyBorder="1" applyAlignment="1">
      <alignment vertical="center"/>
    </xf>
    <xf numFmtId="179" fontId="23" fillId="0" borderId="47" xfId="0" applyNumberFormat="1" applyFont="1" applyFill="1" applyBorder="1" applyAlignment="1" applyProtection="1">
      <alignment vertical="center"/>
      <protection locked="0"/>
    </xf>
    <xf numFmtId="179" fontId="23" fillId="0" borderId="13" xfId="0" applyNumberFormat="1" applyFont="1" applyFill="1" applyBorder="1" applyAlignment="1" applyProtection="1">
      <alignment vertical="center"/>
      <protection locked="0"/>
    </xf>
    <xf numFmtId="179" fontId="22" fillId="0" borderId="81" xfId="49" applyNumberFormat="1" applyFont="1" applyFill="1" applyBorder="1" applyAlignment="1" applyProtection="1">
      <alignment vertical="center"/>
      <protection locked="0"/>
    </xf>
    <xf numFmtId="179" fontId="18" fillId="0" borderId="106" xfId="0" applyNumberFormat="1" applyFont="1" applyFill="1" applyBorder="1" applyAlignment="1" applyProtection="1">
      <alignment vertical="center"/>
      <protection/>
    </xf>
    <xf numFmtId="179" fontId="18" fillId="0" borderId="134" xfId="49" applyNumberFormat="1" applyFont="1" applyFill="1" applyBorder="1" applyAlignment="1" applyProtection="1">
      <alignment vertical="center"/>
      <protection locked="0"/>
    </xf>
    <xf numFmtId="179" fontId="18" fillId="0" borderId="135" xfId="49" applyNumberFormat="1" applyFont="1" applyFill="1" applyBorder="1" applyAlignment="1" applyProtection="1">
      <alignment vertical="center"/>
      <protection locked="0"/>
    </xf>
    <xf numFmtId="179" fontId="18" fillId="0" borderId="136" xfId="49" applyNumberFormat="1" applyFont="1" applyFill="1" applyBorder="1" applyAlignment="1" applyProtection="1">
      <alignment vertical="center"/>
      <protection locked="0"/>
    </xf>
    <xf numFmtId="179" fontId="18" fillId="0" borderId="137" xfId="49" applyNumberFormat="1" applyFont="1" applyFill="1" applyBorder="1" applyAlignment="1" applyProtection="1">
      <alignment vertical="center"/>
      <protection locked="0"/>
    </xf>
    <xf numFmtId="179" fontId="18" fillId="0" borderId="136" xfId="49" applyNumberFormat="1" applyFont="1" applyFill="1" applyBorder="1" applyAlignment="1" applyProtection="1">
      <alignment vertical="center"/>
      <protection/>
    </xf>
    <xf numFmtId="179" fontId="18" fillId="0" borderId="137" xfId="49" applyNumberFormat="1" applyFont="1" applyFill="1" applyBorder="1" applyAlignment="1" applyProtection="1">
      <alignment vertical="center"/>
      <protection/>
    </xf>
    <xf numFmtId="179" fontId="18" fillId="0" borderId="138" xfId="0" applyNumberFormat="1" applyFont="1" applyFill="1" applyBorder="1" applyAlignment="1" applyProtection="1">
      <alignment vertical="center"/>
      <protection/>
    </xf>
    <xf numFmtId="179" fontId="18" fillId="0" borderId="118" xfId="0" applyNumberFormat="1" applyFont="1" applyFill="1" applyBorder="1" applyAlignment="1" applyProtection="1">
      <alignment vertical="center"/>
      <protection/>
    </xf>
    <xf numFmtId="179" fontId="18" fillId="0" borderId="139" xfId="0" applyNumberFormat="1" applyFont="1" applyFill="1" applyBorder="1" applyAlignment="1" applyProtection="1">
      <alignment vertical="center"/>
      <protection/>
    </xf>
    <xf numFmtId="179" fontId="18" fillId="0" borderId="60" xfId="0" applyNumberFormat="1" applyFont="1" applyFill="1" applyBorder="1" applyAlignment="1" applyProtection="1">
      <alignment vertical="center"/>
      <protection/>
    </xf>
    <xf numFmtId="179" fontId="18" fillId="0" borderId="140" xfId="0" applyNumberFormat="1" applyFont="1" applyFill="1" applyBorder="1" applyAlignment="1" applyProtection="1">
      <alignment vertical="center"/>
      <protection/>
    </xf>
    <xf numFmtId="179" fontId="18" fillId="0" borderId="141" xfId="0" applyNumberFormat="1" applyFont="1" applyFill="1" applyBorder="1" applyAlignment="1" applyProtection="1">
      <alignment vertical="center"/>
      <protection/>
    </xf>
    <xf numFmtId="179" fontId="18" fillId="0" borderId="142" xfId="49" applyNumberFormat="1" applyFont="1" applyFill="1" applyBorder="1" applyAlignment="1" applyProtection="1">
      <alignment vertical="center"/>
      <protection locked="0"/>
    </xf>
    <xf numFmtId="179" fontId="18" fillId="0" borderId="143" xfId="49" applyNumberFormat="1" applyFont="1" applyFill="1" applyBorder="1" applyAlignment="1" applyProtection="1">
      <alignment vertical="center"/>
      <protection locked="0"/>
    </xf>
    <xf numFmtId="179" fontId="18" fillId="0" borderId="144" xfId="49" applyNumberFormat="1" applyFont="1" applyFill="1" applyBorder="1" applyAlignment="1" applyProtection="1">
      <alignment vertical="center"/>
      <protection locked="0"/>
    </xf>
    <xf numFmtId="179" fontId="18" fillId="0" borderId="145" xfId="49" applyNumberFormat="1" applyFont="1" applyFill="1" applyBorder="1" applyAlignment="1" applyProtection="1">
      <alignment vertical="center"/>
      <protection locked="0"/>
    </xf>
    <xf numFmtId="179" fontId="18" fillId="0" borderId="146" xfId="49" applyNumberFormat="1" applyFont="1" applyFill="1" applyBorder="1" applyAlignment="1" applyProtection="1">
      <alignment vertical="center"/>
      <protection locked="0"/>
    </xf>
    <xf numFmtId="179" fontId="18" fillId="0" borderId="147" xfId="49" applyNumberFormat="1" applyFont="1" applyFill="1" applyBorder="1" applyAlignment="1" applyProtection="1">
      <alignment vertical="center"/>
      <protection locked="0"/>
    </xf>
    <xf numFmtId="179" fontId="18" fillId="0" borderId="148" xfId="49" applyNumberFormat="1" applyFont="1" applyFill="1" applyBorder="1" applyAlignment="1" applyProtection="1">
      <alignment vertical="center"/>
      <protection locked="0"/>
    </xf>
    <xf numFmtId="179" fontId="18" fillId="0" borderId="149" xfId="49" applyNumberFormat="1" applyFont="1" applyFill="1" applyBorder="1" applyAlignment="1" applyProtection="1">
      <alignment vertical="center"/>
      <protection locked="0"/>
    </xf>
    <xf numFmtId="179" fontId="12" fillId="0" borderId="0" xfId="0" applyNumberFormat="1" applyFont="1" applyAlignment="1" applyProtection="1">
      <alignment vertical="center"/>
      <protection/>
    </xf>
    <xf numFmtId="179" fontId="18" fillId="0" borderId="0" xfId="0" applyNumberFormat="1" applyFont="1" applyAlignment="1" applyProtection="1">
      <alignment horizontal="right" vertical="center"/>
      <protection/>
    </xf>
    <xf numFmtId="179" fontId="18" fillId="0" borderId="0" xfId="0" applyNumberFormat="1" applyFont="1" applyBorder="1" applyAlignment="1" applyProtection="1">
      <alignment horizontal="center" vertical="center"/>
      <protection/>
    </xf>
    <xf numFmtId="179" fontId="33" fillId="0" borderId="60" xfId="0" applyNumberFormat="1" applyFont="1" applyBorder="1" applyAlignment="1" applyProtection="1">
      <alignment horizontal="center" vertical="center" wrapText="1"/>
      <protection/>
    </xf>
    <xf numFmtId="179" fontId="33" fillId="0" borderId="150" xfId="0" applyNumberFormat="1" applyFont="1" applyBorder="1" applyAlignment="1" applyProtection="1">
      <alignment horizontal="center" vertical="center" wrapText="1"/>
      <protection/>
    </xf>
    <xf numFmtId="179" fontId="33" fillId="0" borderId="151" xfId="0" applyNumberFormat="1" applyFont="1" applyBorder="1" applyAlignment="1" applyProtection="1">
      <alignment horizontal="center" vertical="center" wrapText="1"/>
      <protection/>
    </xf>
    <xf numFmtId="179" fontId="33" fillId="0" borderId="152" xfId="0" applyNumberFormat="1" applyFont="1" applyBorder="1" applyAlignment="1" applyProtection="1">
      <alignment horizontal="center" vertical="center" wrapText="1"/>
      <protection/>
    </xf>
    <xf numFmtId="179" fontId="33" fillId="0" borderId="153" xfId="0" applyNumberFormat="1" applyFont="1" applyBorder="1" applyAlignment="1" applyProtection="1">
      <alignment horizontal="center" vertical="center" wrapText="1"/>
      <protection/>
    </xf>
    <xf numFmtId="179" fontId="18" fillId="0" borderId="60" xfId="0" applyNumberFormat="1" applyFont="1" applyBorder="1" applyAlignment="1" applyProtection="1">
      <alignment vertical="center"/>
      <protection/>
    </xf>
    <xf numFmtId="179" fontId="18" fillId="0" borderId="150" xfId="0" applyNumberFormat="1" applyFont="1" applyBorder="1" applyAlignment="1" applyProtection="1">
      <alignment vertical="center"/>
      <protection/>
    </xf>
    <xf numFmtId="179" fontId="18" fillId="0" borderId="151" xfId="0" applyNumberFormat="1" applyFont="1" applyBorder="1" applyAlignment="1" applyProtection="1">
      <alignment vertical="center"/>
      <protection/>
    </xf>
    <xf numFmtId="179" fontId="18" fillId="0" borderId="152" xfId="0" applyNumberFormat="1" applyFont="1" applyBorder="1" applyAlignment="1" applyProtection="1">
      <alignment vertical="center"/>
      <protection/>
    </xf>
    <xf numFmtId="179" fontId="18" fillId="0" borderId="153" xfId="0" applyNumberFormat="1" applyFont="1" applyBorder="1" applyAlignment="1" applyProtection="1">
      <alignment vertical="center"/>
      <protection/>
    </xf>
    <xf numFmtId="179" fontId="18" fillId="0" borderId="150" xfId="0" applyNumberFormat="1" applyFont="1" applyFill="1" applyBorder="1" applyAlignment="1" applyProtection="1">
      <alignment vertical="center"/>
      <protection/>
    </xf>
    <xf numFmtId="179" fontId="18" fillId="0" borderId="151" xfId="0" applyNumberFormat="1" applyFont="1" applyFill="1" applyBorder="1" applyAlignment="1" applyProtection="1">
      <alignment vertical="center"/>
      <protection/>
    </xf>
    <xf numFmtId="179" fontId="18" fillId="0" borderId="152" xfId="0" applyNumberFormat="1" applyFont="1" applyFill="1" applyBorder="1" applyAlignment="1" applyProtection="1">
      <alignment vertical="center"/>
      <protection/>
    </xf>
    <xf numFmtId="179" fontId="18" fillId="0" borderId="153" xfId="0" applyNumberFormat="1" applyFont="1" applyFill="1" applyBorder="1" applyAlignment="1" applyProtection="1">
      <alignment vertical="center"/>
      <protection/>
    </xf>
    <xf numFmtId="179" fontId="7" fillId="0" borderId="0" xfId="0" applyNumberFormat="1" applyFont="1" applyAlignment="1">
      <alignment vertical="center"/>
    </xf>
    <xf numFmtId="179" fontId="18" fillId="0" borderId="145" xfId="49" applyNumberFormat="1" applyFont="1" applyFill="1" applyBorder="1" applyAlignment="1" applyProtection="1">
      <alignment vertical="center"/>
      <protection/>
    </xf>
    <xf numFmtId="179" fontId="18" fillId="0" borderId="148" xfId="49" applyNumberFormat="1" applyFont="1" applyFill="1" applyBorder="1" applyAlignment="1" applyProtection="1">
      <alignment vertical="center"/>
      <protection/>
    </xf>
    <xf numFmtId="179" fontId="18" fillId="0" borderId="149" xfId="49" applyNumberFormat="1" applyFont="1" applyFill="1" applyBorder="1" applyAlignment="1" applyProtection="1">
      <alignment vertical="center"/>
      <protection/>
    </xf>
    <xf numFmtId="179" fontId="18" fillId="0" borderId="153" xfId="49" applyNumberFormat="1" applyFont="1" applyFill="1" applyBorder="1" applyAlignment="1" applyProtection="1">
      <alignment vertical="center"/>
      <protection/>
    </xf>
    <xf numFmtId="0" fontId="18" fillId="0" borderId="154" xfId="0" applyFont="1" applyBorder="1" applyAlignment="1" applyProtection="1">
      <alignment horizontal="center" vertical="center"/>
      <protection/>
    </xf>
    <xf numFmtId="0" fontId="18" fillId="0" borderId="155" xfId="0" applyFont="1" applyBorder="1" applyAlignment="1" applyProtection="1">
      <alignment horizontal="center" vertical="center"/>
      <protection/>
    </xf>
    <xf numFmtId="179" fontId="18" fillId="0" borderId="156" xfId="49" applyNumberFormat="1" applyFont="1" applyFill="1" applyBorder="1" applyAlignment="1" applyProtection="1">
      <alignment vertical="center"/>
      <protection/>
    </xf>
    <xf numFmtId="0" fontId="18" fillId="0" borderId="67" xfId="0" applyFont="1" applyBorder="1" applyAlignment="1" applyProtection="1">
      <alignment horizontal="center" vertical="center"/>
      <protection/>
    </xf>
    <xf numFmtId="179" fontId="18" fillId="0" borderId="157" xfId="49" applyNumberFormat="1" applyFont="1" applyFill="1" applyBorder="1" applyAlignment="1" applyProtection="1">
      <alignment vertical="center"/>
      <protection/>
    </xf>
    <xf numFmtId="0" fontId="18" fillId="0" borderId="67" xfId="0" applyFont="1" applyFill="1" applyBorder="1" applyAlignment="1" applyProtection="1">
      <alignment horizontal="center" vertical="center"/>
      <protection/>
    </xf>
    <xf numFmtId="0" fontId="18" fillId="0" borderId="158" xfId="0" applyFont="1" applyBorder="1" applyAlignment="1" applyProtection="1">
      <alignment horizontal="center" vertical="center"/>
      <protection/>
    </xf>
    <xf numFmtId="179" fontId="18" fillId="0" borderId="21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distributed" vertical="center" indent="1"/>
      <protection/>
    </xf>
    <xf numFmtId="179" fontId="18" fillId="0" borderId="159" xfId="49" applyNumberFormat="1" applyFont="1" applyFill="1" applyBorder="1" applyAlignment="1" applyProtection="1">
      <alignment vertical="center"/>
      <protection locked="0"/>
    </xf>
    <xf numFmtId="179" fontId="18" fillId="0" borderId="160" xfId="49" applyNumberFormat="1" applyFont="1" applyFill="1" applyBorder="1" applyAlignment="1" applyProtection="1">
      <alignment vertical="center"/>
      <protection locked="0"/>
    </xf>
    <xf numFmtId="179" fontId="18" fillId="0" borderId="127" xfId="49" applyNumberFormat="1" applyFont="1" applyFill="1" applyBorder="1" applyAlignment="1" applyProtection="1">
      <alignment vertical="center"/>
      <protection/>
    </xf>
    <xf numFmtId="179" fontId="18" fillId="0" borderId="161" xfId="49" applyNumberFormat="1" applyFont="1" applyFill="1" applyBorder="1" applyAlignment="1" applyProtection="1">
      <alignment vertical="center"/>
      <protection locked="0"/>
    </xf>
    <xf numFmtId="179" fontId="18" fillId="0" borderId="48" xfId="49" applyNumberFormat="1" applyFont="1" applyFill="1" applyBorder="1" applyAlignment="1" applyProtection="1">
      <alignment vertical="center"/>
      <protection locked="0"/>
    </xf>
    <xf numFmtId="179" fontId="23" fillId="0" borderId="104" xfId="0" applyNumberFormat="1" applyFont="1" applyFill="1" applyBorder="1" applyAlignment="1" applyProtection="1">
      <alignment horizontal="right" vertical="center"/>
      <protection/>
    </xf>
    <xf numFmtId="0" fontId="23" fillId="0" borderId="162" xfId="0" applyFont="1" applyBorder="1" applyAlignment="1">
      <alignment horizontal="center" vertical="center"/>
    </xf>
    <xf numFmtId="0" fontId="23" fillId="0" borderId="55" xfId="0" applyFont="1" applyFill="1" applyBorder="1" applyAlignment="1" applyProtection="1">
      <alignment horizontal="distributed" vertical="center"/>
      <protection/>
    </xf>
    <xf numFmtId="193" fontId="23" fillId="0" borderId="62" xfId="0" applyNumberFormat="1" applyFont="1" applyFill="1" applyBorder="1" applyAlignment="1" applyProtection="1">
      <alignment horizontal="center" vertical="center"/>
      <protection/>
    </xf>
    <xf numFmtId="179" fontId="23" fillId="0" borderId="0" xfId="0" applyNumberFormat="1" applyFont="1" applyFill="1" applyBorder="1" applyAlignment="1" applyProtection="1">
      <alignment horizontal="right" vertical="center"/>
      <protection/>
    </xf>
    <xf numFmtId="179" fontId="23" fillId="0" borderId="129" xfId="0" applyNumberFormat="1" applyFont="1" applyFill="1" applyBorder="1" applyAlignment="1" applyProtection="1">
      <alignment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181" fontId="23" fillId="0" borderId="10" xfId="0" applyNumberFormat="1" applyFont="1" applyFill="1" applyBorder="1" applyAlignment="1" applyProtection="1">
      <alignment horizontal="center" vertical="center"/>
      <protection/>
    </xf>
    <xf numFmtId="181" fontId="23" fillId="0" borderId="163" xfId="0" applyNumberFormat="1" applyFont="1" applyFill="1" applyBorder="1" applyAlignment="1" applyProtection="1">
      <alignment horizontal="center" vertical="center"/>
      <protection/>
    </xf>
    <xf numFmtId="181" fontId="23" fillId="0" borderId="100" xfId="0" applyNumberFormat="1" applyFont="1" applyFill="1" applyBorder="1" applyAlignment="1" applyProtection="1">
      <alignment horizontal="center" vertical="center"/>
      <protection/>
    </xf>
    <xf numFmtId="193" fontId="23" fillId="0" borderId="12" xfId="0" applyNumberFormat="1" applyFont="1" applyFill="1" applyBorder="1" applyAlignment="1" applyProtection="1">
      <alignment horizontal="center" vertical="center"/>
      <protection/>
    </xf>
    <xf numFmtId="0" fontId="23" fillId="0" borderId="54" xfId="0" applyFont="1" applyBorder="1" applyAlignment="1" applyProtection="1">
      <alignment vertical="center"/>
      <protection/>
    </xf>
    <xf numFmtId="181" fontId="23" fillId="0" borderId="63" xfId="0" applyNumberFormat="1" applyFont="1" applyFill="1" applyBorder="1" applyAlignment="1" applyProtection="1">
      <alignment vertical="center"/>
      <protection/>
    </xf>
    <xf numFmtId="189" fontId="23" fillId="0" borderId="62" xfId="0" applyNumberFormat="1" applyFont="1" applyFill="1" applyBorder="1" applyAlignment="1" applyProtection="1">
      <alignment horizontal="right" vertical="center"/>
      <protection/>
    </xf>
    <xf numFmtId="189" fontId="23" fillId="0" borderId="164" xfId="0" applyNumberFormat="1" applyFont="1" applyFill="1" applyBorder="1" applyAlignment="1" applyProtection="1">
      <alignment horizontal="right" vertical="center"/>
      <protection/>
    </xf>
    <xf numFmtId="0" fontId="23" fillId="0" borderId="127" xfId="0" applyFont="1" applyFill="1" applyBorder="1" applyAlignment="1" applyProtection="1">
      <alignment horizontal="center" vertical="center"/>
      <protection/>
    </xf>
    <xf numFmtId="179" fontId="22" fillId="0" borderId="56" xfId="0" applyNumberFormat="1" applyFont="1" applyFill="1" applyBorder="1" applyAlignment="1" applyProtection="1">
      <alignment vertical="center"/>
      <protection/>
    </xf>
    <xf numFmtId="179" fontId="23" fillId="0" borderId="127" xfId="49" applyNumberFormat="1" applyFont="1" applyFill="1" applyBorder="1" applyAlignment="1" applyProtection="1">
      <alignment horizontal="right" vertical="center"/>
      <protection/>
    </xf>
    <xf numFmtId="0" fontId="23" fillId="0" borderId="56" xfId="0" applyFont="1" applyFill="1" applyBorder="1" applyAlignment="1" applyProtection="1">
      <alignment vertical="center"/>
      <protection/>
    </xf>
    <xf numFmtId="0" fontId="23" fillId="0" borderId="165" xfId="0" applyFont="1" applyBorder="1" applyAlignment="1" applyProtection="1">
      <alignment horizontal="center" vertical="center"/>
      <protection/>
    </xf>
    <xf numFmtId="0" fontId="23" fillId="0" borderId="166" xfId="0" applyFont="1" applyFill="1" applyBorder="1" applyAlignment="1" applyProtection="1">
      <alignment horizontal="distributed" vertical="center"/>
      <protection/>
    </xf>
    <xf numFmtId="181" fontId="23" fillId="0" borderId="167" xfId="0" applyNumberFormat="1" applyFont="1" applyFill="1" applyBorder="1" applyAlignment="1" applyProtection="1">
      <alignment horizontal="center" vertical="center"/>
      <protection/>
    </xf>
    <xf numFmtId="181" fontId="23" fillId="0" borderId="168" xfId="0" applyNumberFormat="1" applyFont="1" applyFill="1" applyBorder="1" applyAlignment="1" applyProtection="1">
      <alignment horizontal="center" vertical="center"/>
      <protection/>
    </xf>
    <xf numFmtId="181" fontId="23" fillId="0" borderId="169" xfId="0" applyNumberFormat="1" applyFont="1" applyFill="1" applyBorder="1" applyAlignment="1" applyProtection="1">
      <alignment horizontal="center" vertical="center"/>
      <protection/>
    </xf>
    <xf numFmtId="0" fontId="23" fillId="0" borderId="170" xfId="0" applyFont="1" applyFill="1" applyBorder="1" applyAlignment="1" applyProtection="1">
      <alignment vertical="center"/>
      <protection/>
    </xf>
    <xf numFmtId="193" fontId="23" fillId="0" borderId="168" xfId="0" applyNumberFormat="1" applyFont="1" applyFill="1" applyBorder="1" applyAlignment="1" applyProtection="1">
      <alignment horizontal="center" vertical="center"/>
      <protection/>
    </xf>
    <xf numFmtId="179" fontId="23" fillId="0" borderId="171" xfId="0" applyNumberFormat="1" applyFont="1" applyFill="1" applyBorder="1" applyAlignment="1" applyProtection="1">
      <alignment vertical="center"/>
      <protection/>
    </xf>
    <xf numFmtId="179" fontId="22" fillId="0" borderId="172" xfId="49" applyNumberFormat="1" applyFont="1" applyFill="1" applyBorder="1" applyAlignment="1" applyProtection="1">
      <alignment vertical="center"/>
      <protection/>
    </xf>
    <xf numFmtId="179" fontId="23" fillId="0" borderId="167" xfId="0" applyNumberFormat="1" applyFont="1" applyFill="1" applyBorder="1" applyAlignment="1" applyProtection="1">
      <alignment horizontal="right" vertical="center"/>
      <protection/>
    </xf>
    <xf numFmtId="179" fontId="23" fillId="0" borderId="170" xfId="49" applyNumberFormat="1" applyFont="1" applyFill="1" applyBorder="1" applyAlignment="1" applyProtection="1">
      <alignment vertical="center"/>
      <protection/>
    </xf>
    <xf numFmtId="179" fontId="23" fillId="0" borderId="173" xfId="0" applyNumberFormat="1" applyFont="1" applyFill="1" applyBorder="1" applyAlignment="1" applyProtection="1">
      <alignment vertical="center"/>
      <protection/>
    </xf>
    <xf numFmtId="0" fontId="23" fillId="0" borderId="172" xfId="0" applyFont="1" applyFill="1" applyBorder="1" applyAlignment="1" applyProtection="1">
      <alignment horizontal="center" vertical="center"/>
      <protection/>
    </xf>
    <xf numFmtId="179" fontId="18" fillId="0" borderId="107" xfId="49" applyNumberFormat="1" applyFont="1" applyFill="1" applyBorder="1" applyAlignment="1" applyProtection="1">
      <alignment horizontal="right" vertical="center"/>
      <protection/>
    </xf>
    <xf numFmtId="0" fontId="18" fillId="0" borderId="54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65" xfId="0" applyFont="1" applyBorder="1" applyAlignment="1">
      <alignment horizontal="center" vertical="center"/>
    </xf>
    <xf numFmtId="0" fontId="18" fillId="0" borderId="166" xfId="0" applyFont="1" applyFill="1" applyBorder="1" applyAlignment="1">
      <alignment horizontal="distributed" vertical="center"/>
    </xf>
    <xf numFmtId="0" fontId="18" fillId="0" borderId="172" xfId="0" applyFont="1" applyBorder="1" applyAlignment="1">
      <alignment horizontal="center" vertical="center"/>
    </xf>
    <xf numFmtId="177" fontId="18" fillId="0" borderId="120" xfId="42" applyNumberFormat="1" applyFont="1" applyFill="1" applyBorder="1" applyAlignment="1">
      <alignment vertical="center"/>
    </xf>
    <xf numFmtId="177" fontId="18" fillId="0" borderId="62" xfId="42" applyNumberFormat="1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174" xfId="0" applyFont="1" applyBorder="1" applyAlignment="1">
      <alignment horizontal="distributed" vertical="center"/>
    </xf>
    <xf numFmtId="0" fontId="23" fillId="0" borderId="175" xfId="0" applyFont="1" applyBorder="1" applyAlignment="1">
      <alignment horizontal="distributed" vertical="center"/>
    </xf>
    <xf numFmtId="179" fontId="23" fillId="0" borderId="71" xfId="49" applyNumberFormat="1" applyFont="1" applyFill="1" applyBorder="1" applyAlignment="1">
      <alignment vertical="center"/>
    </xf>
    <xf numFmtId="179" fontId="23" fillId="0" borderId="45" xfId="0" applyNumberFormat="1" applyFont="1" applyFill="1" applyBorder="1" applyAlignment="1">
      <alignment vertical="center"/>
    </xf>
    <xf numFmtId="179" fontId="23" fillId="0" borderId="35" xfId="0" applyNumberFormat="1" applyFont="1" applyFill="1" applyBorder="1" applyAlignment="1">
      <alignment vertical="center"/>
    </xf>
    <xf numFmtId="179" fontId="23" fillId="0" borderId="21" xfId="0" applyNumberFormat="1" applyFont="1" applyFill="1" applyBorder="1" applyAlignment="1">
      <alignment vertical="center"/>
    </xf>
    <xf numFmtId="179" fontId="23" fillId="0" borderId="74" xfId="0" applyNumberFormat="1" applyFont="1" applyFill="1" applyBorder="1" applyAlignment="1">
      <alignment vertical="center"/>
    </xf>
    <xf numFmtId="179" fontId="23" fillId="0" borderId="34" xfId="0" applyNumberFormat="1" applyFont="1" applyFill="1" applyBorder="1" applyAlignment="1">
      <alignment vertical="center"/>
    </xf>
    <xf numFmtId="179" fontId="23" fillId="0" borderId="176" xfId="49" applyNumberFormat="1" applyFont="1" applyFill="1" applyBorder="1" applyAlignment="1">
      <alignment vertical="center"/>
    </xf>
    <xf numFmtId="179" fontId="22" fillId="0" borderId="75" xfId="0" applyNumberFormat="1" applyFont="1" applyFill="1" applyBorder="1" applyAlignment="1" applyProtection="1">
      <alignment vertical="center"/>
      <protection locked="0"/>
    </xf>
    <xf numFmtId="179" fontId="23" fillId="0" borderId="75" xfId="0" applyNumberFormat="1" applyFont="1" applyFill="1" applyBorder="1" applyAlignment="1" applyProtection="1">
      <alignment vertical="center"/>
      <protection locked="0"/>
    </xf>
    <xf numFmtId="179" fontId="23" fillId="0" borderId="46" xfId="0" applyNumberFormat="1" applyFont="1" applyFill="1" applyBorder="1" applyAlignment="1" applyProtection="1">
      <alignment vertical="center"/>
      <protection locked="0"/>
    </xf>
    <xf numFmtId="179" fontId="23" fillId="0" borderId="177" xfId="49" applyNumberFormat="1" applyFont="1" applyFill="1" applyBorder="1" applyAlignment="1">
      <alignment vertical="center"/>
    </xf>
    <xf numFmtId="0" fontId="22" fillId="0" borderId="167" xfId="0" applyFont="1" applyBorder="1" applyAlignment="1">
      <alignment horizontal="distributed" vertical="center"/>
    </xf>
    <xf numFmtId="179" fontId="22" fillId="0" borderId="167" xfId="49" applyNumberFormat="1" applyFont="1" applyFill="1" applyBorder="1" applyAlignment="1" applyProtection="1">
      <alignment vertical="center"/>
      <protection locked="0"/>
    </xf>
    <xf numFmtId="0" fontId="18" fillId="0" borderId="178" xfId="0" applyFont="1" applyBorder="1" applyAlignment="1" applyProtection="1">
      <alignment horizontal="distributed" vertical="center" indent="1"/>
      <protection/>
    </xf>
    <xf numFmtId="179" fontId="18" fillId="0" borderId="179" xfId="49" applyNumberFormat="1" applyFont="1" applyFill="1" applyBorder="1" applyAlignment="1" applyProtection="1">
      <alignment vertical="center"/>
      <protection/>
    </xf>
    <xf numFmtId="179" fontId="18" fillId="0" borderId="180" xfId="49" applyNumberFormat="1" applyFont="1" applyFill="1" applyBorder="1" applyAlignment="1" applyProtection="1">
      <alignment vertical="center"/>
      <protection/>
    </xf>
    <xf numFmtId="179" fontId="18" fillId="0" borderId="181" xfId="49" applyNumberFormat="1" applyFont="1" applyFill="1" applyBorder="1" applyAlignment="1" applyProtection="1">
      <alignment vertical="center"/>
      <protection/>
    </xf>
    <xf numFmtId="179" fontId="18" fillId="0" borderId="102" xfId="49" applyNumberFormat="1" applyFont="1" applyFill="1" applyBorder="1" applyAlignment="1" applyProtection="1">
      <alignment vertical="center"/>
      <protection/>
    </xf>
    <xf numFmtId="179" fontId="18" fillId="0" borderId="182" xfId="49" applyNumberFormat="1" applyFont="1" applyFill="1" applyBorder="1" applyAlignment="1" applyProtection="1">
      <alignment vertical="center"/>
      <protection/>
    </xf>
    <xf numFmtId="179" fontId="18" fillId="0" borderId="183" xfId="49" applyNumberFormat="1" applyFont="1" applyFill="1" applyBorder="1" applyAlignment="1" applyProtection="1">
      <alignment vertical="center"/>
      <protection/>
    </xf>
    <xf numFmtId="179" fontId="18" fillId="0" borderId="74" xfId="49" applyNumberFormat="1" applyFont="1" applyFill="1" applyBorder="1" applyAlignment="1" applyProtection="1">
      <alignment vertical="center"/>
      <protection/>
    </xf>
    <xf numFmtId="179" fontId="18" fillId="0" borderId="184" xfId="49" applyNumberFormat="1" applyFont="1" applyFill="1" applyBorder="1" applyAlignment="1" applyProtection="1">
      <alignment vertical="center"/>
      <protection/>
    </xf>
    <xf numFmtId="179" fontId="18" fillId="0" borderId="53" xfId="49" applyNumberFormat="1" applyFont="1" applyFill="1" applyBorder="1" applyAlignment="1" applyProtection="1">
      <alignment vertical="center"/>
      <protection/>
    </xf>
    <xf numFmtId="0" fontId="18" fillId="0" borderId="28" xfId="0" applyFont="1" applyBorder="1" applyAlignment="1" applyProtection="1">
      <alignment horizontal="center" vertical="center"/>
      <protection/>
    </xf>
    <xf numFmtId="0" fontId="18" fillId="0" borderId="185" xfId="0" applyFont="1" applyBorder="1" applyAlignment="1" applyProtection="1">
      <alignment horizontal="center" vertical="center"/>
      <protection/>
    </xf>
    <xf numFmtId="179" fontId="18" fillId="0" borderId="186" xfId="0" applyNumberFormat="1" applyFont="1" applyFill="1" applyBorder="1" applyAlignment="1" applyProtection="1">
      <alignment vertical="center"/>
      <protection/>
    </xf>
    <xf numFmtId="179" fontId="18" fillId="0" borderId="187" xfId="49" applyNumberFormat="1" applyFont="1" applyFill="1" applyBorder="1" applyAlignment="1" applyProtection="1">
      <alignment vertical="center"/>
      <protection locked="0"/>
    </xf>
    <xf numFmtId="179" fontId="18" fillId="0" borderId="46" xfId="0" applyNumberFormat="1" applyFont="1" applyFill="1" applyBorder="1" applyAlignment="1" applyProtection="1">
      <alignment vertical="center"/>
      <protection/>
    </xf>
    <xf numFmtId="179" fontId="18" fillId="0" borderId="186" xfId="49" applyNumberFormat="1" applyFont="1" applyFill="1" applyBorder="1" applyAlignment="1" applyProtection="1">
      <alignment vertical="center"/>
      <protection locked="0"/>
    </xf>
    <xf numFmtId="179" fontId="18" fillId="0" borderId="46" xfId="49" applyNumberFormat="1" applyFont="1" applyFill="1" applyBorder="1" applyAlignment="1" applyProtection="1">
      <alignment vertical="center"/>
      <protection/>
    </xf>
    <xf numFmtId="179" fontId="18" fillId="0" borderId="188" xfId="42" applyNumberFormat="1" applyFont="1" applyFill="1" applyBorder="1" applyAlignment="1" applyProtection="1">
      <alignment vertical="center"/>
      <protection/>
    </xf>
    <xf numFmtId="179" fontId="18" fillId="0" borderId="12" xfId="42" applyNumberFormat="1" applyFont="1" applyFill="1" applyBorder="1" applyAlignment="1" applyProtection="1">
      <alignment vertical="center"/>
      <protection/>
    </xf>
    <xf numFmtId="179" fontId="18" fillId="0" borderId="188" xfId="42" applyNumberFormat="1" applyFont="1" applyFill="1" applyBorder="1" applyAlignment="1">
      <alignment vertical="center"/>
    </xf>
    <xf numFmtId="179" fontId="18" fillId="0" borderId="12" xfId="42" applyNumberFormat="1" applyFont="1" applyFill="1" applyBorder="1" applyAlignment="1">
      <alignment vertical="center"/>
    </xf>
    <xf numFmtId="179" fontId="18" fillId="0" borderId="12" xfId="49" applyNumberFormat="1" applyFont="1" applyFill="1" applyBorder="1" applyAlignment="1">
      <alignment vertical="center"/>
    </xf>
    <xf numFmtId="179" fontId="18" fillId="0" borderId="92" xfId="49" applyNumberFormat="1" applyFont="1" applyFill="1" applyBorder="1" applyAlignment="1" applyProtection="1">
      <alignment vertical="center"/>
      <protection/>
    </xf>
    <xf numFmtId="179" fontId="23" fillId="0" borderId="168" xfId="0" applyNumberFormat="1" applyFont="1" applyFill="1" applyBorder="1" applyAlignment="1">
      <alignment vertical="center"/>
    </xf>
    <xf numFmtId="0" fontId="23" fillId="0" borderId="172" xfId="0" applyFont="1" applyBorder="1" applyAlignment="1">
      <alignment horizontal="center" vertical="center"/>
    </xf>
    <xf numFmtId="181" fontId="22" fillId="0" borderId="168" xfId="0" applyNumberFormat="1" applyFont="1" applyFill="1" applyBorder="1" applyAlignment="1" applyProtection="1">
      <alignment horizontal="center" vertical="center"/>
      <protection/>
    </xf>
    <xf numFmtId="179" fontId="22" fillId="0" borderId="168" xfId="49" applyNumberFormat="1" applyFont="1" applyFill="1" applyBorder="1" applyAlignment="1" applyProtection="1">
      <alignment vertical="center"/>
      <protection locked="0"/>
    </xf>
    <xf numFmtId="179" fontId="18" fillId="0" borderId="189" xfId="49" applyNumberFormat="1" applyFont="1" applyFill="1" applyBorder="1" applyAlignment="1" applyProtection="1">
      <alignment vertical="center"/>
      <protection/>
    </xf>
    <xf numFmtId="0" fontId="23" fillId="0" borderId="67" xfId="0" applyFont="1" applyFill="1" applyBorder="1" applyAlignment="1" applyProtection="1">
      <alignment horizontal="center" vertical="center"/>
      <protection/>
    </xf>
    <xf numFmtId="179" fontId="18" fillId="0" borderId="0" xfId="0" applyNumberFormat="1" applyFont="1" applyFill="1" applyBorder="1" applyAlignment="1" applyProtection="1">
      <alignment horizontal="center" vertical="center" wrapText="1" shrinkToFit="1"/>
      <protection/>
    </xf>
    <xf numFmtId="179" fontId="30" fillId="0" borderId="164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127" xfId="0" applyNumberFormat="1" applyFont="1" applyFill="1" applyBorder="1" applyAlignment="1" applyProtection="1">
      <alignment horizontal="center" vertical="center" wrapText="1" shrinkToFit="1"/>
      <protection/>
    </xf>
    <xf numFmtId="179" fontId="19" fillId="0" borderId="190" xfId="0" applyNumberFormat="1" applyFont="1" applyFill="1" applyBorder="1" applyAlignment="1">
      <alignment horizontal="center" vertical="center" shrinkToFit="1"/>
    </xf>
    <xf numFmtId="179" fontId="19" fillId="0" borderId="191" xfId="0" applyNumberFormat="1" applyFont="1" applyFill="1" applyBorder="1" applyAlignment="1">
      <alignment horizontal="center" vertical="center" shrinkToFit="1"/>
    </xf>
    <xf numFmtId="179" fontId="19" fillId="0" borderId="141" xfId="0" applyNumberFormat="1" applyFont="1" applyFill="1" applyBorder="1" applyAlignment="1">
      <alignment horizontal="center" vertical="center" shrinkToFit="1"/>
    </xf>
    <xf numFmtId="179" fontId="18" fillId="0" borderId="22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 applyProtection="1">
      <alignment horizontal="center" vertical="center" wrapText="1" shrinkToFit="1"/>
      <protection/>
    </xf>
    <xf numFmtId="179" fontId="18" fillId="0" borderId="21" xfId="0" applyNumberFormat="1" applyFont="1" applyFill="1" applyBorder="1" applyAlignment="1">
      <alignment horizontal="center" vertical="center" wrapText="1" shrinkToFit="1"/>
    </xf>
    <xf numFmtId="179" fontId="18" fillId="0" borderId="64" xfId="0" applyNumberFormat="1" applyFont="1" applyFill="1" applyBorder="1" applyAlignment="1">
      <alignment horizontal="center" vertical="center" wrapText="1" shrinkToFit="1"/>
    </xf>
    <xf numFmtId="179" fontId="19" fillId="0" borderId="124" xfId="0" applyNumberFormat="1" applyFont="1" applyFill="1" applyBorder="1" applyAlignment="1" applyProtection="1">
      <alignment vertical="center"/>
      <protection locked="0"/>
    </xf>
    <xf numFmtId="179" fontId="19" fillId="0" borderId="78" xfId="49" applyNumberFormat="1" applyFont="1" applyFill="1" applyBorder="1" applyAlignment="1" applyProtection="1">
      <alignment vertical="center"/>
      <protection locked="0"/>
    </xf>
    <xf numFmtId="179" fontId="19" fillId="0" borderId="103" xfId="0" applyNumberFormat="1" applyFont="1" applyFill="1" applyBorder="1" applyAlignment="1" applyProtection="1">
      <alignment vertical="center"/>
      <protection locked="0"/>
    </xf>
    <xf numFmtId="179" fontId="19" fillId="0" borderId="116" xfId="49" applyNumberFormat="1" applyFont="1" applyFill="1" applyBorder="1" applyAlignment="1" applyProtection="1">
      <alignment vertical="center"/>
      <protection locked="0"/>
    </xf>
    <xf numFmtId="179" fontId="19" fillId="0" borderId="133" xfId="49" applyNumberFormat="1" applyFont="1" applyFill="1" applyBorder="1" applyAlignment="1" applyProtection="1">
      <alignment vertical="center"/>
      <protection locked="0"/>
    </xf>
    <xf numFmtId="179" fontId="19" fillId="0" borderId="88" xfId="49" applyNumberFormat="1" applyFont="1" applyFill="1" applyBorder="1" applyAlignment="1" applyProtection="1">
      <alignment vertical="center"/>
      <protection locked="0"/>
    </xf>
    <xf numFmtId="180" fontId="18" fillId="0" borderId="10" xfId="0" applyNumberFormat="1" applyFont="1" applyFill="1" applyBorder="1" applyAlignment="1">
      <alignment vertical="center"/>
    </xf>
    <xf numFmtId="180" fontId="18" fillId="0" borderId="10" xfId="42" applyNumberFormat="1" applyFont="1" applyFill="1" applyBorder="1" applyAlignment="1">
      <alignment vertical="center"/>
    </xf>
    <xf numFmtId="180" fontId="18" fillId="0" borderId="12" xfId="0" applyNumberFormat="1" applyFont="1" applyFill="1" applyBorder="1" applyAlignment="1">
      <alignment vertical="center"/>
    </xf>
    <xf numFmtId="179" fontId="19" fillId="0" borderId="129" xfId="0" applyNumberFormat="1" applyFont="1" applyFill="1" applyBorder="1" applyAlignment="1" applyProtection="1">
      <alignment vertical="center"/>
      <protection/>
    </xf>
    <xf numFmtId="179" fontId="19" fillId="0" borderId="62" xfId="49" applyNumberFormat="1" applyFont="1" applyFill="1" applyBorder="1" applyAlignment="1" applyProtection="1">
      <alignment vertical="center"/>
      <protection/>
    </xf>
    <xf numFmtId="179" fontId="19" fillId="0" borderId="120" xfId="0" applyNumberFormat="1" applyFont="1" applyFill="1" applyBorder="1" applyAlignment="1" applyProtection="1">
      <alignment vertical="center"/>
      <protection/>
    </xf>
    <xf numFmtId="179" fontId="19" fillId="0" borderId="62" xfId="49" applyNumberFormat="1" applyFont="1" applyFill="1" applyBorder="1" applyAlignment="1" applyProtection="1">
      <alignment horizontal="right" vertical="center"/>
      <protection/>
    </xf>
    <xf numFmtId="179" fontId="19" fillId="0" borderId="127" xfId="49" applyNumberFormat="1" applyFont="1" applyFill="1" applyBorder="1" applyAlignment="1" applyProtection="1">
      <alignment vertical="center"/>
      <protection/>
    </xf>
    <xf numFmtId="179" fontId="19" fillId="0" borderId="129" xfId="49" applyNumberFormat="1" applyFont="1" applyFill="1" applyBorder="1" applyAlignment="1" applyProtection="1">
      <alignment vertical="center"/>
      <protection/>
    </xf>
    <xf numFmtId="180" fontId="18" fillId="0" borderId="127" xfId="0" applyNumberFormat="1" applyFont="1" applyFill="1" applyBorder="1" applyAlignment="1" applyProtection="1">
      <alignment vertical="center"/>
      <protection/>
    </xf>
    <xf numFmtId="180" fontId="18" fillId="0" borderId="127" xfId="42" applyNumberFormat="1" applyFont="1" applyFill="1" applyBorder="1" applyAlignment="1" applyProtection="1">
      <alignment vertical="center"/>
      <protection/>
    </xf>
    <xf numFmtId="180" fontId="18" fillId="0" borderId="62" xfId="0" applyNumberFormat="1" applyFont="1" applyFill="1" applyBorder="1" applyAlignment="1" applyProtection="1">
      <alignment vertical="center"/>
      <protection/>
    </xf>
    <xf numFmtId="180" fontId="19" fillId="0" borderId="63" xfId="0" applyNumberFormat="1" applyFont="1" applyFill="1" applyBorder="1" applyAlignment="1" applyProtection="1">
      <alignment vertical="center"/>
      <protection/>
    </xf>
    <xf numFmtId="180" fontId="19" fillId="0" borderId="121" xfId="0" applyNumberFormat="1" applyFont="1" applyFill="1" applyBorder="1" applyAlignment="1" applyProtection="1">
      <alignment vertical="center"/>
      <protection/>
    </xf>
    <xf numFmtId="179" fontId="19" fillId="0" borderId="90" xfId="0" applyNumberFormat="1" applyFont="1" applyFill="1" applyBorder="1" applyAlignment="1" applyProtection="1">
      <alignment vertical="center"/>
      <protection locked="0"/>
    </xf>
    <xf numFmtId="179" fontId="19" fillId="0" borderId="12" xfId="49" applyNumberFormat="1" applyFont="1" applyFill="1" applyBorder="1" applyAlignment="1" applyProtection="1">
      <alignment vertical="center"/>
      <protection locked="0"/>
    </xf>
    <xf numFmtId="179" fontId="19" fillId="0" borderId="188" xfId="0" applyNumberFormat="1" applyFont="1" applyFill="1" applyBorder="1" applyAlignment="1" applyProtection="1">
      <alignment vertical="center"/>
      <protection locked="0"/>
    </xf>
    <xf numFmtId="179" fontId="19" fillId="0" borderId="60" xfId="49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vertical="center"/>
      <protection locked="0"/>
    </xf>
    <xf numFmtId="179" fontId="19" fillId="0" borderId="10" xfId="49" applyNumberFormat="1" applyFont="1" applyFill="1" applyBorder="1" applyAlignment="1" applyProtection="1">
      <alignment vertical="center"/>
      <protection locked="0"/>
    </xf>
    <xf numFmtId="179" fontId="19" fillId="0" borderId="90" xfId="49" applyNumberFormat="1" applyFont="1" applyFill="1" applyBorder="1" applyAlignment="1" applyProtection="1">
      <alignment vertical="center"/>
      <protection locked="0"/>
    </xf>
    <xf numFmtId="179" fontId="19" fillId="0" borderId="163" xfId="49" applyNumberFormat="1" applyFont="1" applyFill="1" applyBorder="1" applyAlignment="1">
      <alignment vertical="center"/>
    </xf>
    <xf numFmtId="179" fontId="19" fillId="0" borderId="12" xfId="49" applyNumberFormat="1" applyFont="1" applyFill="1" applyBorder="1" applyAlignment="1">
      <alignment vertical="center"/>
    </xf>
    <xf numFmtId="180" fontId="19" fillId="0" borderId="150" xfId="0" applyNumberFormat="1" applyFont="1" applyFill="1" applyBorder="1" applyAlignment="1">
      <alignment vertical="center"/>
    </xf>
    <xf numFmtId="180" fontId="19" fillId="0" borderId="91" xfId="0" applyNumberFormat="1" applyFont="1" applyFill="1" applyBorder="1" applyAlignment="1">
      <alignment vertical="center"/>
    </xf>
    <xf numFmtId="179" fontId="19" fillId="0" borderId="99" xfId="0" applyNumberFormat="1" applyFont="1" applyFill="1" applyBorder="1" applyAlignment="1" applyProtection="1">
      <alignment vertical="center"/>
      <protection locked="0"/>
    </xf>
    <xf numFmtId="179" fontId="19" fillId="0" borderId="60" xfId="49" applyNumberFormat="1" applyFont="1" applyFill="1" applyBorder="1" applyAlignment="1" applyProtection="1">
      <alignment horizontal="center" vertical="center"/>
      <protection locked="0"/>
    </xf>
    <xf numFmtId="179" fontId="19" fillId="0" borderId="60" xfId="0" applyNumberFormat="1" applyFont="1" applyFill="1" applyBorder="1" applyAlignment="1" applyProtection="1">
      <alignment vertical="center"/>
      <protection/>
    </xf>
    <xf numFmtId="179" fontId="19" fillId="0" borderId="192" xfId="49" applyNumberFormat="1" applyFont="1" applyFill="1" applyBorder="1" applyAlignment="1" applyProtection="1">
      <alignment vertical="center"/>
      <protection locked="0"/>
    </xf>
    <xf numFmtId="179" fontId="19" fillId="0" borderId="163" xfId="49" applyNumberFormat="1" applyFont="1" applyFill="1" applyBorder="1" applyAlignment="1" applyProtection="1">
      <alignment vertical="center"/>
      <protection locked="0"/>
    </xf>
    <xf numFmtId="179" fontId="19" fillId="0" borderId="99" xfId="0" applyNumberFormat="1" applyFont="1" applyFill="1" applyBorder="1" applyAlignment="1" applyProtection="1">
      <alignment vertical="center"/>
      <protection/>
    </xf>
    <xf numFmtId="179" fontId="19" fillId="0" borderId="12" xfId="49" applyNumberFormat="1" applyFont="1" applyFill="1" applyBorder="1" applyAlignment="1" applyProtection="1">
      <alignment vertical="center"/>
      <protection/>
    </xf>
    <xf numFmtId="179" fontId="19" fillId="0" borderId="188" xfId="0" applyNumberFormat="1" applyFont="1" applyFill="1" applyBorder="1" applyAlignment="1" applyProtection="1">
      <alignment vertical="center"/>
      <protection/>
    </xf>
    <xf numFmtId="179" fontId="19" fillId="0" borderId="11" xfId="49" applyNumberFormat="1" applyFont="1" applyFill="1" applyBorder="1" applyAlignment="1" applyProtection="1">
      <alignment vertical="center"/>
      <protection/>
    </xf>
    <xf numFmtId="179" fontId="19" fillId="0" borderId="10" xfId="49" applyNumberFormat="1" applyFont="1" applyFill="1" applyBorder="1" applyAlignment="1" applyProtection="1">
      <alignment vertical="center"/>
      <protection/>
    </xf>
    <xf numFmtId="179" fontId="19" fillId="0" borderId="90" xfId="49" applyNumberFormat="1" applyFont="1" applyFill="1" applyBorder="1" applyAlignment="1" applyProtection="1">
      <alignment vertical="center"/>
      <protection/>
    </xf>
    <xf numFmtId="179" fontId="19" fillId="0" borderId="0" xfId="49" applyNumberFormat="1" applyFont="1" applyFill="1" applyBorder="1" applyAlignment="1" applyProtection="1">
      <alignment vertical="center"/>
      <protection locked="0"/>
    </xf>
    <xf numFmtId="179" fontId="19" fillId="0" borderId="127" xfId="49" applyNumberFormat="1" applyFont="1" applyFill="1" applyBorder="1" applyAlignment="1" applyProtection="1">
      <alignment vertical="center"/>
      <protection locked="0"/>
    </xf>
    <xf numFmtId="179" fontId="19" fillId="0" borderId="129" xfId="49" applyNumberFormat="1" applyFont="1" applyFill="1" applyBorder="1" applyAlignment="1" applyProtection="1">
      <alignment vertical="center"/>
      <protection locked="0"/>
    </xf>
    <xf numFmtId="180" fontId="19" fillId="0" borderId="63" xfId="0" applyNumberFormat="1" applyFont="1" applyFill="1" applyBorder="1" applyAlignment="1">
      <alignment vertical="center"/>
    </xf>
    <xf numFmtId="180" fontId="19" fillId="0" borderId="121" xfId="0" applyNumberFormat="1" applyFont="1" applyFill="1" applyBorder="1" applyAlignment="1">
      <alignment vertical="center"/>
    </xf>
    <xf numFmtId="180" fontId="18" fillId="0" borderId="170" xfId="0" applyNumberFormat="1" applyFont="1" applyFill="1" applyBorder="1" applyAlignment="1">
      <alignment vertical="center"/>
    </xf>
    <xf numFmtId="180" fontId="18" fillId="0" borderId="170" xfId="42" applyNumberFormat="1" applyFont="1" applyFill="1" applyBorder="1" applyAlignment="1">
      <alignment vertical="center"/>
    </xf>
    <xf numFmtId="180" fontId="19" fillId="0" borderId="193" xfId="0" applyNumberFormat="1" applyFont="1" applyFill="1" applyBorder="1" applyAlignment="1">
      <alignment vertical="center"/>
    </xf>
    <xf numFmtId="180" fontId="19" fillId="0" borderId="171" xfId="0" applyNumberFormat="1" applyFont="1" applyFill="1" applyBorder="1" applyAlignment="1">
      <alignment vertical="center"/>
    </xf>
    <xf numFmtId="179" fontId="19" fillId="0" borderId="60" xfId="49" applyNumberFormat="1" applyFont="1" applyFill="1" applyBorder="1" applyAlignment="1">
      <alignment vertical="center"/>
    </xf>
    <xf numFmtId="179" fontId="19" fillId="0" borderId="118" xfId="49" applyNumberFormat="1" applyFont="1" applyFill="1" applyBorder="1" applyAlignment="1">
      <alignment vertical="center"/>
    </xf>
    <xf numFmtId="179" fontId="19" fillId="0" borderId="29" xfId="49" applyNumberFormat="1" applyFont="1" applyFill="1" applyBorder="1" applyAlignment="1" applyProtection="1">
      <alignment vertical="center"/>
      <protection locked="0"/>
    </xf>
    <xf numFmtId="179" fontId="19" fillId="0" borderId="60" xfId="49" applyNumberFormat="1" applyFont="1" applyFill="1" applyBorder="1" applyAlignment="1" applyProtection="1">
      <alignment vertical="center"/>
      <protection locked="0"/>
    </xf>
    <xf numFmtId="179" fontId="19" fillId="0" borderId="62" xfId="49" applyNumberFormat="1" applyFont="1" applyFill="1" applyBorder="1" applyAlignment="1">
      <alignment vertical="center"/>
    </xf>
    <xf numFmtId="179" fontId="19" fillId="0" borderId="62" xfId="49" applyNumberFormat="1" applyFont="1" applyFill="1" applyBorder="1" applyAlignment="1" applyProtection="1">
      <alignment vertical="center"/>
      <protection locked="0"/>
    </xf>
    <xf numFmtId="179" fontId="19" fillId="0" borderId="99" xfId="0" applyNumberFormat="1" applyFont="1" applyFill="1" applyBorder="1" applyAlignment="1" applyProtection="1">
      <alignment horizontal="distributed" vertical="center" indent="1"/>
      <protection/>
    </xf>
    <xf numFmtId="179" fontId="19" fillId="0" borderId="194" xfId="0" applyNumberFormat="1" applyFont="1" applyFill="1" applyBorder="1" applyAlignment="1" applyProtection="1">
      <alignment vertical="center"/>
      <protection locked="0"/>
    </xf>
    <xf numFmtId="179" fontId="19" fillId="0" borderId="168" xfId="49" applyNumberFormat="1" applyFont="1" applyFill="1" applyBorder="1" applyAlignment="1" applyProtection="1">
      <alignment vertical="center"/>
      <protection locked="0"/>
    </xf>
    <xf numFmtId="179" fontId="19" fillId="0" borderId="168" xfId="49" applyNumberFormat="1" applyFont="1" applyFill="1" applyBorder="1" applyAlignment="1" applyProtection="1">
      <alignment vertical="center"/>
      <protection/>
    </xf>
    <xf numFmtId="179" fontId="19" fillId="0" borderId="167" xfId="49" applyNumberFormat="1" applyFont="1" applyFill="1" applyBorder="1" applyAlignment="1" applyProtection="1">
      <alignment vertical="center"/>
      <protection locked="0"/>
    </xf>
    <xf numFmtId="179" fontId="19" fillId="0" borderId="194" xfId="49" applyNumberFormat="1" applyFont="1" applyFill="1" applyBorder="1" applyAlignment="1" applyProtection="1">
      <alignment vertical="center"/>
      <protection locked="0"/>
    </xf>
    <xf numFmtId="179" fontId="19" fillId="0" borderId="168" xfId="49" applyNumberFormat="1" applyFont="1" applyFill="1" applyBorder="1" applyAlignment="1">
      <alignment vertical="center"/>
    </xf>
    <xf numFmtId="0" fontId="69" fillId="0" borderId="0" xfId="0" applyFont="1" applyFill="1" applyAlignment="1">
      <alignment horizontal="distributed" vertical="center" indent="1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vertical="center"/>
    </xf>
    <xf numFmtId="0" fontId="70" fillId="0" borderId="0" xfId="0" applyFont="1" applyAlignment="1">
      <alignment vertical="center"/>
    </xf>
    <xf numFmtId="179" fontId="70" fillId="0" borderId="0" xfId="0" applyNumberFormat="1" applyFont="1" applyFill="1" applyAlignment="1">
      <alignment vertical="center"/>
    </xf>
    <xf numFmtId="181" fontId="71" fillId="0" borderId="0" xfId="0" applyNumberFormat="1" applyFont="1" applyFill="1" applyAlignment="1" applyProtection="1">
      <alignment vertical="center"/>
      <protection/>
    </xf>
    <xf numFmtId="0" fontId="18" fillId="0" borderId="195" xfId="0" applyFont="1" applyFill="1" applyBorder="1" applyAlignment="1" applyProtection="1">
      <alignment horizontal="distributed" vertical="center"/>
      <protection/>
    </xf>
    <xf numFmtId="0" fontId="70" fillId="0" borderId="0" xfId="0" applyFont="1" applyAlignment="1" applyProtection="1">
      <alignment vertical="center"/>
      <protection/>
    </xf>
    <xf numFmtId="179" fontId="18" fillId="0" borderId="21" xfId="49" applyNumberFormat="1" applyFont="1" applyFill="1" applyBorder="1" applyAlignment="1" applyProtection="1">
      <alignment vertical="center"/>
      <protection/>
    </xf>
    <xf numFmtId="179" fontId="18" fillId="0" borderId="20" xfId="49" applyNumberFormat="1" applyFont="1" applyFill="1" applyBorder="1" applyAlignment="1" applyProtection="1">
      <alignment vertical="center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2" fillId="0" borderId="54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133" xfId="0" applyFont="1" applyBorder="1" applyAlignment="1" applyProtection="1">
      <alignment horizontal="center" vertical="center" wrapText="1"/>
      <protection/>
    </xf>
    <xf numFmtId="0" fontId="22" fillId="0" borderId="127" xfId="0" applyFont="1" applyBorder="1" applyAlignment="1" applyProtection="1">
      <alignment horizontal="center" vertical="center"/>
      <protection/>
    </xf>
    <xf numFmtId="0" fontId="22" fillId="0" borderId="102" xfId="0" applyFont="1" applyBorder="1" applyAlignment="1" applyProtection="1">
      <alignment horizontal="center" vertical="center"/>
      <protection/>
    </xf>
    <xf numFmtId="179" fontId="23" fillId="0" borderId="196" xfId="0" applyNumberFormat="1" applyFont="1" applyBorder="1" applyAlignment="1" applyProtection="1">
      <alignment horizontal="center" vertical="center"/>
      <protection/>
    </xf>
    <xf numFmtId="0" fontId="22" fillId="0" borderId="196" xfId="0" applyFont="1" applyBorder="1" applyAlignment="1" applyProtection="1">
      <alignment horizontal="center" vertical="center"/>
      <protection/>
    </xf>
    <xf numFmtId="0" fontId="22" fillId="0" borderId="197" xfId="0" applyFont="1" applyBorder="1" applyAlignment="1" applyProtection="1">
      <alignment horizontal="center" vertical="center"/>
      <protection/>
    </xf>
    <xf numFmtId="179" fontId="23" fillId="0" borderId="128" xfId="0" applyNumberFormat="1" applyFont="1" applyBorder="1" applyAlignment="1" applyProtection="1">
      <alignment horizontal="center" vertical="center" wrapText="1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104" xfId="0" applyFont="1" applyBorder="1" applyAlignment="1" applyProtection="1">
      <alignment horizontal="center" vertical="center" wrapText="1"/>
      <protection/>
    </xf>
    <xf numFmtId="0" fontId="23" fillId="0" borderId="198" xfId="0" applyFont="1" applyBorder="1" applyAlignment="1" applyProtection="1">
      <alignment horizontal="center" vertical="center"/>
      <protection/>
    </xf>
    <xf numFmtId="0" fontId="23" fillId="0" borderId="74" xfId="0" applyFont="1" applyBorder="1" applyAlignment="1" applyProtection="1">
      <alignment horizontal="center" vertical="center"/>
      <protection/>
    </xf>
    <xf numFmtId="179" fontId="23" fillId="0" borderId="191" xfId="0" applyNumberFormat="1" applyFont="1" applyBorder="1" applyAlignment="1" applyProtection="1">
      <alignment horizontal="center" vertical="center" wrapText="1"/>
      <protection/>
    </xf>
    <xf numFmtId="0" fontId="23" fillId="0" borderId="102" xfId="0" applyFont="1" applyBorder="1" applyAlignment="1" applyProtection="1">
      <alignment horizontal="center" vertical="center"/>
      <protection/>
    </xf>
    <xf numFmtId="179" fontId="23" fillId="0" borderId="92" xfId="0" applyNumberFormat="1" applyFont="1" applyBorder="1" applyAlignment="1" applyProtection="1">
      <alignment horizontal="center" vertical="center" wrapText="1"/>
      <protection/>
    </xf>
    <xf numFmtId="0" fontId="23" fillId="0" borderId="80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2" fillId="0" borderId="56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2" fillId="0" borderId="55" xfId="0" applyFont="1" applyBorder="1" applyAlignment="1" applyProtection="1">
      <alignment horizontal="center" vertical="center"/>
      <protection/>
    </xf>
    <xf numFmtId="0" fontId="22" fillId="0" borderId="178" xfId="0" applyFont="1" applyBorder="1" applyAlignment="1" applyProtection="1">
      <alignment horizontal="center" vertical="center"/>
      <protection/>
    </xf>
    <xf numFmtId="179" fontId="23" fillId="0" borderId="89" xfId="0" applyNumberFormat="1" applyFont="1" applyFill="1" applyBorder="1" applyAlignment="1" applyProtection="1">
      <alignment horizontal="center" vertical="center" wrapText="1"/>
      <protection/>
    </xf>
    <xf numFmtId="0" fontId="22" fillId="0" borderId="121" xfId="0" applyFont="1" applyFill="1" applyBorder="1" applyAlignment="1" applyProtection="1">
      <alignment/>
      <protection/>
    </xf>
    <xf numFmtId="0" fontId="22" fillId="0" borderId="80" xfId="0" applyFont="1" applyFill="1" applyBorder="1" applyAlignment="1" applyProtection="1">
      <alignment/>
      <protection/>
    </xf>
    <xf numFmtId="179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56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3" fillId="0" borderId="78" xfId="0" applyNumberFormat="1" applyFont="1" applyBorder="1" applyAlignment="1" applyProtection="1">
      <alignment horizontal="center" vertical="center" wrapText="1"/>
      <protection/>
    </xf>
    <xf numFmtId="0" fontId="23" fillId="0" borderId="62" xfId="0" applyNumberFormat="1" applyFont="1" applyBorder="1" applyAlignment="1">
      <alignment horizontal="center" vertical="center"/>
    </xf>
    <xf numFmtId="0" fontId="23" fillId="0" borderId="21" xfId="0" applyNumberFormat="1" applyFont="1" applyBorder="1" applyAlignment="1">
      <alignment horizontal="center" vertical="center"/>
    </xf>
    <xf numFmtId="0" fontId="22" fillId="0" borderId="133" xfId="0" applyNumberFormat="1" applyFont="1" applyBorder="1" applyAlignment="1" applyProtection="1">
      <alignment horizontal="center" vertical="center" wrapText="1"/>
      <protection/>
    </xf>
    <xf numFmtId="0" fontId="23" fillId="0" borderId="127" xfId="0" applyNumberFormat="1" applyFont="1" applyBorder="1" applyAlignment="1" applyProtection="1">
      <alignment horizontal="center" vertical="center" wrapText="1"/>
      <protection/>
    </xf>
    <xf numFmtId="0" fontId="23" fillId="0" borderId="102" xfId="0" applyNumberFormat="1" applyFont="1" applyBorder="1" applyAlignment="1" applyProtection="1">
      <alignment horizontal="center" vertical="center" wrapText="1"/>
      <protection/>
    </xf>
    <xf numFmtId="189" fontId="23" fillId="0" borderId="95" xfId="0" applyNumberFormat="1" applyFont="1" applyBorder="1" applyAlignment="1" applyProtection="1">
      <alignment horizontal="center" vertical="center" wrapText="1"/>
      <protection/>
    </xf>
    <xf numFmtId="189" fontId="23" fillId="0" borderId="164" xfId="0" applyNumberFormat="1" applyFont="1" applyBorder="1" applyAlignment="1">
      <alignment horizontal="center" vertical="center"/>
    </xf>
    <xf numFmtId="189" fontId="23" fillId="0" borderId="101" xfId="0" applyNumberFormat="1" applyFont="1" applyBorder="1" applyAlignment="1">
      <alignment horizontal="center" vertical="center"/>
    </xf>
    <xf numFmtId="193" fontId="22" fillId="0" borderId="78" xfId="0" applyNumberFormat="1" applyFont="1" applyBorder="1" applyAlignment="1" applyProtection="1">
      <alignment horizontal="center" vertical="center" wrapText="1"/>
      <protection/>
    </xf>
    <xf numFmtId="193" fontId="23" fillId="0" borderId="62" xfId="0" applyNumberFormat="1" applyFont="1" applyBorder="1" applyAlignment="1" applyProtection="1">
      <alignment horizontal="center" vertical="center" wrapText="1"/>
      <protection/>
    </xf>
    <xf numFmtId="193" fontId="23" fillId="0" borderId="21" xfId="0" applyNumberFormat="1" applyFont="1" applyBorder="1" applyAlignment="1" applyProtection="1">
      <alignment horizontal="center" vertical="center" wrapText="1"/>
      <protection/>
    </xf>
    <xf numFmtId="179" fontId="18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center" vertical="center"/>
      <protection/>
    </xf>
    <xf numFmtId="179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99" xfId="0" applyFont="1" applyBorder="1" applyAlignment="1" applyProtection="1">
      <alignment horizontal="center" vertical="center" wrapText="1"/>
      <protection/>
    </xf>
    <xf numFmtId="0" fontId="19" fillId="0" borderId="200" xfId="0" applyFont="1" applyBorder="1" applyAlignment="1" applyProtection="1">
      <alignment horizontal="center" vertical="center" wrapText="1"/>
      <protection/>
    </xf>
    <xf numFmtId="0" fontId="19" fillId="0" borderId="162" xfId="0" applyFont="1" applyBorder="1" applyAlignment="1" applyProtection="1">
      <alignment horizontal="center" vertical="center" wrapText="1"/>
      <protection/>
    </xf>
    <xf numFmtId="179" fontId="18" fillId="0" borderId="86" xfId="0" applyNumberFormat="1" applyFont="1" applyFill="1" applyBorder="1" applyAlignment="1" applyProtection="1">
      <alignment horizontal="center" vertical="center"/>
      <protection/>
    </xf>
    <xf numFmtId="0" fontId="4" fillId="0" borderId="176" xfId="0" applyFont="1" applyFill="1" applyBorder="1" applyAlignment="1" applyProtection="1">
      <alignment horizontal="center" vertical="center"/>
      <protection/>
    </xf>
    <xf numFmtId="0" fontId="18" fillId="0" borderId="38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>
      <alignment vertical="center"/>
    </xf>
    <xf numFmtId="0" fontId="4" fillId="0" borderId="175" xfId="0" applyFont="1" applyBorder="1" applyAlignment="1">
      <alignment vertical="center"/>
    </xf>
    <xf numFmtId="0" fontId="18" fillId="0" borderId="34" xfId="0" applyFont="1" applyFill="1" applyBorder="1" applyAlignment="1" applyProtection="1">
      <alignment horizontal="center" vertical="center"/>
      <protection/>
    </xf>
    <xf numFmtId="179" fontId="18" fillId="0" borderId="82" xfId="0" applyNumberFormat="1" applyFont="1" applyBorder="1" applyAlignment="1" applyProtection="1">
      <alignment horizontal="center" vertical="center"/>
      <protection/>
    </xf>
    <xf numFmtId="179" fontId="18" fillId="0" borderId="59" xfId="0" applyNumberFormat="1" applyFont="1" applyBorder="1" applyAlignment="1" applyProtection="1">
      <alignment horizontal="center" vertical="center"/>
      <protection/>
    </xf>
    <xf numFmtId="0" fontId="18" fillId="0" borderId="200" xfId="0" applyFont="1" applyBorder="1" applyAlignment="1" applyProtection="1">
      <alignment horizontal="center" vertical="center" wrapText="1"/>
      <protection/>
    </xf>
    <xf numFmtId="0" fontId="18" fillId="0" borderId="162" xfId="0" applyFont="1" applyBorder="1" applyAlignment="1" applyProtection="1">
      <alignment horizontal="center" vertical="center" wrapText="1"/>
      <protection/>
    </xf>
    <xf numFmtId="179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18" fillId="0" borderId="18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180" fontId="18" fillId="0" borderId="105" xfId="0" applyNumberFormat="1" applyFont="1" applyFill="1" applyBorder="1" applyAlignment="1">
      <alignment horizontal="center" vertical="center" wrapText="1"/>
    </xf>
    <xf numFmtId="0" fontId="18" fillId="0" borderId="128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180" fontId="18" fillId="0" borderId="88" xfId="0" applyNumberFormat="1" applyFont="1" applyFill="1" applyBorder="1" applyAlignment="1">
      <alignment horizontal="center" vertical="center" wrapText="1"/>
    </xf>
    <xf numFmtId="0" fontId="18" fillId="0" borderId="129" xfId="0" applyFont="1" applyFill="1" applyBorder="1" applyAlignment="1">
      <alignment horizontal="center" vertical="center"/>
    </xf>
    <xf numFmtId="0" fontId="18" fillId="0" borderId="122" xfId="0" applyFont="1" applyFill="1" applyBorder="1" applyAlignment="1">
      <alignment horizontal="center" vertical="center"/>
    </xf>
    <xf numFmtId="179" fontId="19" fillId="0" borderId="78" xfId="0" applyNumberFormat="1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79" fontId="19" fillId="0" borderId="95" xfId="0" applyNumberFormat="1" applyFont="1" applyFill="1" applyBorder="1" applyAlignment="1">
      <alignment horizontal="center" vertical="center" wrapText="1"/>
    </xf>
    <xf numFmtId="0" fontId="4" fillId="0" borderId="164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 wrapText="1"/>
    </xf>
    <xf numFmtId="180" fontId="19" fillId="0" borderId="89" xfId="0" applyNumberFormat="1" applyFont="1" applyFill="1" applyBorder="1" applyAlignment="1">
      <alignment horizontal="center" vertical="center" wrapText="1"/>
    </xf>
    <xf numFmtId="0" fontId="18" fillId="0" borderId="121" xfId="0" applyFont="1" applyFill="1" applyBorder="1" applyAlignment="1">
      <alignment horizontal="center" vertical="center"/>
    </xf>
    <xf numFmtId="0" fontId="18" fillId="0" borderId="80" xfId="0" applyFont="1" applyFill="1" applyBorder="1" applyAlignment="1">
      <alignment horizontal="center" vertical="center"/>
    </xf>
    <xf numFmtId="180" fontId="19" fillId="0" borderId="77" xfId="0" applyNumberFormat="1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128" xfId="0" applyFont="1" applyFill="1" applyBorder="1" applyAlignment="1">
      <alignment horizontal="center" vertical="center" wrapText="1"/>
    </xf>
    <xf numFmtId="0" fontId="18" fillId="0" borderId="184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79" fontId="18" fillId="0" borderId="105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shrinkToFit="1"/>
    </xf>
    <xf numFmtId="0" fontId="4" fillId="0" borderId="55" xfId="0" applyFont="1" applyFill="1" applyBorder="1" applyAlignment="1">
      <alignment horizontal="center" vertical="center" shrinkToFit="1"/>
    </xf>
    <xf numFmtId="0" fontId="4" fillId="0" borderId="178" xfId="0" applyFont="1" applyFill="1" applyBorder="1" applyAlignment="1">
      <alignment horizontal="center" vertical="center" shrinkToFit="1"/>
    </xf>
    <xf numFmtId="0" fontId="18" fillId="0" borderId="124" xfId="0" applyFont="1" applyFill="1" applyBorder="1" applyAlignment="1">
      <alignment horizontal="center" vertical="center" wrapText="1"/>
    </xf>
    <xf numFmtId="0" fontId="18" fillId="0" borderId="129" xfId="0" applyFont="1" applyFill="1" applyBorder="1" applyAlignment="1">
      <alignment vertical="center" wrapText="1"/>
    </xf>
    <xf numFmtId="0" fontId="18" fillId="0" borderId="201" xfId="0" applyFont="1" applyFill="1" applyBorder="1" applyAlignment="1">
      <alignment vertical="center" wrapText="1"/>
    </xf>
    <xf numFmtId="179" fontId="18" fillId="0" borderId="202" xfId="0" applyNumberFormat="1" applyFont="1" applyFill="1" applyBorder="1" applyAlignment="1" applyProtection="1">
      <alignment horizontal="center" vertical="center"/>
      <protection/>
    </xf>
    <xf numFmtId="0" fontId="18" fillId="0" borderId="196" xfId="0" applyFont="1" applyFill="1" applyBorder="1" applyAlignment="1" applyProtection="1">
      <alignment/>
      <protection/>
    </xf>
    <xf numFmtId="0" fontId="18" fillId="0" borderId="203" xfId="0" applyFont="1" applyFill="1" applyBorder="1" applyAlignment="1" applyProtection="1">
      <alignment/>
      <protection/>
    </xf>
    <xf numFmtId="179" fontId="19" fillId="0" borderId="202" xfId="0" applyNumberFormat="1" applyFont="1" applyFill="1" applyBorder="1" applyAlignment="1" applyProtection="1">
      <alignment horizontal="center" vertical="center"/>
      <protection/>
    </xf>
    <xf numFmtId="0" fontId="18" fillId="0" borderId="196" xfId="0" applyFont="1" applyFill="1" applyBorder="1" applyAlignment="1" applyProtection="1">
      <alignment/>
      <protection/>
    </xf>
    <xf numFmtId="0" fontId="18" fillId="0" borderId="203" xfId="0" applyFont="1" applyFill="1" applyBorder="1" applyAlignment="1" applyProtection="1">
      <alignment/>
      <protection/>
    </xf>
    <xf numFmtId="0" fontId="18" fillId="0" borderId="7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96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38" fontId="18" fillId="0" borderId="60" xfId="49" applyFont="1" applyFill="1" applyBorder="1" applyAlignment="1">
      <alignment horizontal="center" vertical="center"/>
    </xf>
    <xf numFmtId="0" fontId="18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179" fontId="23" fillId="0" borderId="204" xfId="49" applyNumberFormat="1" applyFont="1" applyFill="1" applyBorder="1" applyAlignment="1">
      <alignment horizontal="center" vertical="center" wrapText="1"/>
    </xf>
    <xf numFmtId="0" fontId="7" fillId="0" borderId="205" xfId="0" applyFont="1" applyFill="1" applyBorder="1" applyAlignment="1">
      <alignment horizontal="center" vertical="center"/>
    </xf>
    <xf numFmtId="179" fontId="23" fillId="0" borderId="124" xfId="0" applyNumberFormat="1" applyFont="1" applyFill="1" applyBorder="1" applyAlignment="1">
      <alignment horizontal="center" vertical="center" wrapText="1"/>
    </xf>
    <xf numFmtId="0" fontId="7" fillId="0" borderId="201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175" xfId="0" applyFont="1" applyBorder="1" applyAlignment="1">
      <alignment horizontal="center" vertical="center"/>
    </xf>
    <xf numFmtId="0" fontId="23" fillId="0" borderId="199" xfId="0" applyFont="1" applyBorder="1" applyAlignment="1">
      <alignment horizontal="center" vertical="center" wrapText="1"/>
    </xf>
    <xf numFmtId="0" fontId="23" fillId="0" borderId="162" xfId="0" applyFont="1" applyBorder="1" applyAlignment="1">
      <alignment horizontal="center" vertical="center"/>
    </xf>
    <xf numFmtId="179" fontId="23" fillId="0" borderId="106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/>
    </xf>
    <xf numFmtId="179" fontId="23" fillId="0" borderId="206" xfId="0" applyNumberFormat="1" applyFont="1" applyFill="1" applyBorder="1" applyAlignment="1">
      <alignment horizontal="center" vertical="center" wrapText="1"/>
    </xf>
    <xf numFmtId="0" fontId="7" fillId="0" borderId="207" xfId="0" applyFont="1" applyFill="1" applyBorder="1" applyAlignment="1">
      <alignment horizontal="center" vertical="center"/>
    </xf>
    <xf numFmtId="179" fontId="23" fillId="0" borderId="123" xfId="0" applyNumberFormat="1" applyFont="1" applyFill="1" applyBorder="1" applyAlignment="1">
      <alignment horizontal="center" vertical="center" wrapText="1"/>
    </xf>
    <xf numFmtId="0" fontId="7" fillId="0" borderId="208" xfId="0" applyFont="1" applyFill="1" applyBorder="1" applyAlignment="1">
      <alignment horizontal="center" vertical="center"/>
    </xf>
    <xf numFmtId="179" fontId="23" fillId="0" borderId="8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22" fillId="0" borderId="193" xfId="0" applyFont="1" applyFill="1" applyBorder="1" applyAlignment="1" applyProtection="1">
      <alignment horizontal="center" vertical="center"/>
      <protection locked="0"/>
    </xf>
    <xf numFmtId="0" fontId="22" fillId="0" borderId="209" xfId="0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79" fontId="23" fillId="0" borderId="0" xfId="0" applyNumberFormat="1" applyFont="1" applyAlignment="1">
      <alignment horizontal="left" vertical="center"/>
    </xf>
    <xf numFmtId="0" fontId="22" fillId="0" borderId="210" xfId="0" applyFont="1" applyFill="1" applyBorder="1" applyAlignment="1" applyProtection="1">
      <alignment horizontal="center" vertical="center"/>
      <protection locked="0"/>
    </xf>
    <xf numFmtId="0" fontId="22" fillId="0" borderId="211" xfId="0" applyFont="1" applyFill="1" applyBorder="1" applyAlignment="1" applyProtection="1">
      <alignment horizontal="center" vertical="center"/>
      <protection locked="0"/>
    </xf>
    <xf numFmtId="0" fontId="22" fillId="0" borderId="192" xfId="0" applyFont="1" applyFill="1" applyBorder="1" applyAlignment="1" applyProtection="1">
      <alignment horizontal="center" vertical="center"/>
      <protection locked="0"/>
    </xf>
    <xf numFmtId="0" fontId="22" fillId="0" borderId="212" xfId="0" applyFont="1" applyFill="1" applyBorder="1" applyAlignment="1" applyProtection="1">
      <alignment horizontal="center" vertical="center"/>
      <protection locked="0"/>
    </xf>
    <xf numFmtId="0" fontId="22" fillId="0" borderId="210" xfId="0" applyFont="1" applyFill="1" applyBorder="1" applyAlignment="1" applyProtection="1">
      <alignment horizontal="center" vertical="center"/>
      <protection/>
    </xf>
    <xf numFmtId="0" fontId="22" fillId="0" borderId="211" xfId="0" applyFont="1" applyFill="1" applyBorder="1" applyAlignment="1" applyProtection="1">
      <alignment horizontal="center" vertical="center"/>
      <protection/>
    </xf>
    <xf numFmtId="0" fontId="22" fillId="0" borderId="213" xfId="0" applyFont="1" applyFill="1" applyBorder="1" applyAlignment="1" applyProtection="1">
      <alignment horizontal="center" vertical="center"/>
      <protection locked="0"/>
    </xf>
    <xf numFmtId="0" fontId="22" fillId="0" borderId="214" xfId="0" applyFont="1" applyFill="1" applyBorder="1" applyAlignment="1" applyProtection="1">
      <alignment horizontal="center" vertical="center"/>
      <protection locked="0"/>
    </xf>
    <xf numFmtId="0" fontId="22" fillId="0" borderId="200" xfId="0" applyFont="1" applyBorder="1" applyAlignment="1">
      <alignment horizontal="center" vertical="center"/>
    </xf>
    <xf numFmtId="0" fontId="22" fillId="0" borderId="162" xfId="0" applyFont="1" applyBorder="1" applyAlignment="1">
      <alignment horizontal="center" vertical="center"/>
    </xf>
    <xf numFmtId="179" fontId="23" fillId="0" borderId="106" xfId="0" applyNumberFormat="1" applyFont="1" applyBorder="1" applyAlignment="1" applyProtection="1">
      <alignment horizontal="center" vertical="center" wrapText="1"/>
      <protection/>
    </xf>
    <xf numFmtId="0" fontId="23" fillId="0" borderId="128" xfId="0" applyFont="1" applyBorder="1" applyAlignment="1" applyProtection="1">
      <alignment horizontal="center" vertical="center"/>
      <protection/>
    </xf>
    <xf numFmtId="0" fontId="23" fillId="0" borderId="81" xfId="0" applyFont="1" applyBorder="1" applyAlignment="1" applyProtection="1">
      <alignment horizontal="center" vertical="center" wrapText="1"/>
      <protection/>
    </xf>
    <xf numFmtId="0" fontId="23" fillId="0" borderId="59" xfId="0" applyFont="1" applyBorder="1" applyAlignment="1" applyProtection="1">
      <alignment horizontal="center" vertical="center"/>
      <protection/>
    </xf>
    <xf numFmtId="0" fontId="23" fillId="0" borderId="127" xfId="0" applyFont="1" applyBorder="1" applyAlignment="1" applyProtection="1">
      <alignment horizontal="center" vertical="center"/>
      <protection/>
    </xf>
    <xf numFmtId="0" fontId="23" fillId="0" borderId="71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215" xfId="0" applyFont="1" applyBorder="1" applyAlignment="1" applyProtection="1">
      <alignment horizontal="center" vertical="center"/>
      <protection/>
    </xf>
    <xf numFmtId="0" fontId="23" fillId="0" borderId="128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55" xfId="0" applyFont="1" applyBorder="1" applyAlignment="1">
      <alignment vertical="center"/>
    </xf>
    <xf numFmtId="0" fontId="23" fillId="0" borderId="175" xfId="0" applyFont="1" applyBorder="1" applyAlignment="1">
      <alignment vertical="center"/>
    </xf>
    <xf numFmtId="0" fontId="23" fillId="0" borderId="128" xfId="0" applyFont="1" applyBorder="1" applyAlignment="1" applyProtection="1">
      <alignment horizontal="center" vertical="center" wrapText="1"/>
      <protection/>
    </xf>
    <xf numFmtId="0" fontId="23" fillId="0" borderId="141" xfId="0" applyFont="1" applyBorder="1" applyAlignment="1" applyProtection="1">
      <alignment horizontal="center" vertical="center" wrapText="1"/>
      <protection/>
    </xf>
    <xf numFmtId="0" fontId="23" fillId="0" borderId="129" xfId="0" applyFont="1" applyBorder="1" applyAlignment="1" applyProtection="1">
      <alignment horizontal="center" vertical="center"/>
      <protection/>
    </xf>
    <xf numFmtId="0" fontId="23" fillId="0" borderId="216" xfId="0" applyFont="1" applyBorder="1" applyAlignment="1">
      <alignment horizontal="center" vertical="center"/>
    </xf>
    <xf numFmtId="0" fontId="7" fillId="0" borderId="217" xfId="0" applyFont="1" applyBorder="1" applyAlignment="1">
      <alignment vertical="center"/>
    </xf>
    <xf numFmtId="0" fontId="7" fillId="0" borderId="218" xfId="0" applyFont="1" applyBorder="1" applyAlignment="1">
      <alignment vertical="center"/>
    </xf>
    <xf numFmtId="0" fontId="23" fillId="0" borderId="93" xfId="0" applyFont="1" applyBorder="1" applyAlignment="1" applyProtection="1">
      <alignment horizontal="center" vertical="center" wrapText="1"/>
      <protection/>
    </xf>
    <xf numFmtId="0" fontId="23" fillId="0" borderId="121" xfId="0" applyFont="1" applyBorder="1" applyAlignment="1">
      <alignment vertical="center"/>
    </xf>
    <xf numFmtId="0" fontId="23" fillId="0" borderId="219" xfId="0" applyFont="1" applyBorder="1" applyAlignment="1">
      <alignment vertical="center"/>
    </xf>
    <xf numFmtId="0" fontId="23" fillId="0" borderId="202" xfId="0" applyFont="1" applyBorder="1" applyAlignment="1" applyProtection="1">
      <alignment horizontal="center" vertical="center"/>
      <protection/>
    </xf>
    <xf numFmtId="0" fontId="23" fillId="0" borderId="196" xfId="0" applyFont="1" applyBorder="1" applyAlignment="1">
      <alignment horizontal="center" vertical="center"/>
    </xf>
    <xf numFmtId="0" fontId="23" fillId="0" borderId="203" xfId="0" applyFont="1" applyBorder="1" applyAlignment="1">
      <alignment horizontal="center" vertical="center"/>
    </xf>
    <xf numFmtId="0" fontId="23" fillId="0" borderId="164" xfId="0" applyFont="1" applyBorder="1" applyAlignment="1" applyProtection="1">
      <alignment horizontal="center" vertical="center"/>
      <protection/>
    </xf>
    <xf numFmtId="0" fontId="23" fillId="0" borderId="220" xfId="0" applyFont="1" applyBorder="1" applyAlignment="1" applyProtection="1">
      <alignment horizontal="center" vertical="center"/>
      <protection/>
    </xf>
    <xf numFmtId="0" fontId="22" fillId="0" borderId="221" xfId="0" applyFont="1" applyBorder="1" applyAlignment="1" applyProtection="1">
      <alignment horizontal="center" vertical="center"/>
      <protection/>
    </xf>
    <xf numFmtId="179" fontId="18" fillId="0" borderId="153" xfId="0" applyNumberFormat="1" applyFont="1" applyBorder="1" applyAlignment="1" applyProtection="1">
      <alignment horizontal="center" vertical="center" wrapText="1"/>
      <protection/>
    </xf>
    <xf numFmtId="179" fontId="18" fillId="0" borderId="60" xfId="0" applyNumberFormat="1" applyFont="1" applyBorder="1" applyAlignment="1" applyProtection="1">
      <alignment horizontal="center" vertical="center" wrapText="1"/>
      <protection/>
    </xf>
    <xf numFmtId="0" fontId="18" fillId="0" borderId="127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198" xfId="0" applyFont="1" applyBorder="1" applyAlignment="1" applyProtection="1">
      <alignment horizontal="center" vertical="center"/>
      <protection/>
    </xf>
    <xf numFmtId="0" fontId="18" fillId="0" borderId="220" xfId="0" applyFont="1" applyBorder="1" applyAlignment="1" applyProtection="1">
      <alignment horizontal="center" vertical="center"/>
      <protection/>
    </xf>
    <xf numFmtId="0" fontId="18" fillId="0" borderId="222" xfId="0" applyFont="1" applyBorder="1" applyAlignment="1" applyProtection="1">
      <alignment horizontal="center" vertical="center"/>
      <protection/>
    </xf>
    <xf numFmtId="0" fontId="18" fillId="0" borderId="221" xfId="0" applyFont="1" applyBorder="1" applyAlignment="1" applyProtection="1">
      <alignment horizontal="center" vertical="center"/>
      <protection/>
    </xf>
    <xf numFmtId="0" fontId="18" fillId="0" borderId="196" xfId="0" applyFont="1" applyFill="1" applyBorder="1" applyAlignment="1" applyProtection="1">
      <alignment horizontal="center" vertical="center"/>
      <protection/>
    </xf>
    <xf numFmtId="0" fontId="18" fillId="0" borderId="141" xfId="0" applyFont="1" applyBorder="1" applyAlignment="1" applyProtection="1">
      <alignment horizontal="center" vertical="center"/>
      <protection/>
    </xf>
    <xf numFmtId="0" fontId="18" fillId="0" borderId="129" xfId="0" applyFont="1" applyBorder="1" applyAlignment="1" applyProtection="1">
      <alignment horizontal="center" vertical="center"/>
      <protection/>
    </xf>
    <xf numFmtId="0" fontId="18" fillId="0" borderId="201" xfId="0" applyFont="1" applyBorder="1" applyAlignment="1" applyProtection="1">
      <alignment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62" xfId="0" applyFont="1" applyBorder="1" applyAlignment="1" applyProtection="1">
      <alignment horizontal="center" vertical="center"/>
      <protection/>
    </xf>
    <xf numFmtId="0" fontId="18" fillId="0" borderId="207" xfId="0" applyFont="1" applyBorder="1" applyAlignment="1" applyProtection="1">
      <alignment vertical="center"/>
      <protection/>
    </xf>
    <xf numFmtId="0" fontId="18" fillId="0" borderId="190" xfId="0" applyFont="1" applyBorder="1" applyAlignment="1" applyProtection="1">
      <alignment horizontal="center" vertical="center"/>
      <protection/>
    </xf>
    <xf numFmtId="0" fontId="18" fillId="0" borderId="164" xfId="0" applyFont="1" applyBorder="1" applyAlignment="1" applyProtection="1">
      <alignment horizontal="center" vertical="center"/>
      <protection/>
    </xf>
    <xf numFmtId="0" fontId="18" fillId="0" borderId="101" xfId="0" applyFont="1" applyBorder="1" applyAlignment="1" applyProtection="1">
      <alignment vertical="center"/>
      <protection/>
    </xf>
    <xf numFmtId="0" fontId="18" fillId="0" borderId="223" xfId="0" applyFont="1" applyBorder="1" applyAlignment="1" applyProtection="1">
      <alignment horizontal="center" vertical="center"/>
      <protection/>
    </xf>
    <xf numFmtId="0" fontId="18" fillId="0" borderId="224" xfId="0" applyFont="1" applyBorder="1" applyAlignment="1" applyProtection="1">
      <alignment horizontal="center" vertical="center"/>
      <protection/>
    </xf>
    <xf numFmtId="0" fontId="18" fillId="0" borderId="87" xfId="0" applyFont="1" applyBorder="1" applyAlignment="1" applyProtection="1">
      <alignment horizontal="center" vertical="center"/>
      <protection/>
    </xf>
    <xf numFmtId="0" fontId="18" fillId="0" borderId="225" xfId="0" applyFont="1" applyBorder="1" applyAlignment="1" applyProtection="1">
      <alignment horizontal="center" vertical="center"/>
      <protection/>
    </xf>
    <xf numFmtId="0" fontId="18" fillId="0" borderId="226" xfId="0" applyFont="1" applyBorder="1" applyAlignment="1" applyProtection="1">
      <alignment horizontal="center" vertical="center"/>
      <protection/>
    </xf>
    <xf numFmtId="0" fontId="18" fillId="0" borderId="52" xfId="0" applyFont="1" applyBorder="1" applyAlignment="1" applyProtection="1">
      <alignment horizontal="center" vertical="center" wrapText="1"/>
      <protection/>
    </xf>
    <xf numFmtId="0" fontId="19" fillId="0" borderId="227" xfId="0" applyFont="1" applyBorder="1" applyAlignment="1" applyProtection="1">
      <alignment horizontal="center" vertical="center" wrapText="1"/>
      <protection/>
    </xf>
    <xf numFmtId="0" fontId="19" fillId="0" borderId="228" xfId="0" applyFont="1" applyBorder="1" applyAlignment="1" applyProtection="1">
      <alignment horizontal="center" vertical="center" wrapText="1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18" fillId="0" borderId="55" xfId="0" applyFont="1" applyBorder="1" applyAlignment="1" applyProtection="1">
      <alignment horizontal="center" vertical="center"/>
      <protection/>
    </xf>
    <xf numFmtId="0" fontId="18" fillId="0" borderId="175" xfId="0" applyFont="1" applyBorder="1" applyAlignment="1" applyProtection="1">
      <alignment horizontal="center" vertical="center"/>
      <protection/>
    </xf>
    <xf numFmtId="0" fontId="18" fillId="0" borderId="68" xfId="0" applyFont="1" applyBorder="1" applyAlignment="1" applyProtection="1">
      <alignment horizontal="center" vertical="center"/>
      <protection/>
    </xf>
    <xf numFmtId="0" fontId="18" fillId="0" borderId="229" xfId="0" applyFont="1" applyBorder="1" applyAlignment="1" applyProtection="1">
      <alignment horizontal="center" vertical="center"/>
      <protection/>
    </xf>
    <xf numFmtId="0" fontId="18" fillId="0" borderId="230" xfId="0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38100</xdr:rowOff>
    </xdr:from>
    <xdr:to>
      <xdr:col>1</xdr:col>
      <xdr:colOff>104775</xdr:colOff>
      <xdr:row>3</xdr:row>
      <xdr:rowOff>57150</xdr:rowOff>
    </xdr:to>
    <xdr:sp>
      <xdr:nvSpPr>
        <xdr:cNvPr id="1" name="Oval 2"/>
        <xdr:cNvSpPr>
          <a:spLocks/>
        </xdr:cNvSpPr>
      </xdr:nvSpPr>
      <xdr:spPr>
        <a:xfrm>
          <a:off x="38100" y="38100"/>
          <a:ext cx="571500" cy="57150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38100" y="0"/>
          <a:ext cx="1352550" cy="0"/>
        </a:xfrm>
        <a:prstGeom prst="ellipse">
          <a:avLst/>
        </a:prstGeom>
        <a:solidFill>
          <a:srgbClr val="80808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Normal="50" zoomScaleSheetLayoutView="100" zoomScalePageLayoutView="0" workbookViewId="0" topLeftCell="A1">
      <pane xSplit="2" ySplit="10" topLeftCell="D11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D6" sqref="D6"/>
    </sheetView>
  </sheetViews>
  <sheetFormatPr defaultColWidth="9.00390625" defaultRowHeight="12.75"/>
  <cols>
    <col min="1" max="1" width="6.625" style="21" customWidth="1"/>
    <col min="2" max="2" width="16.625" style="149" customWidth="1"/>
    <col min="3" max="3" width="16.625" style="187" customWidth="1"/>
    <col min="4" max="5" width="10.625" style="190" customWidth="1"/>
    <col min="6" max="6" width="12.625" style="22" customWidth="1"/>
    <col min="7" max="7" width="10.625" style="193" customWidth="1"/>
    <col min="8" max="8" width="12.625" style="25" customWidth="1"/>
    <col min="9" max="10" width="12.625" style="29" customWidth="1"/>
    <col min="11" max="11" width="12.625" style="33" customWidth="1"/>
    <col min="12" max="13" width="12.625" style="29" customWidth="1"/>
    <col min="14" max="14" width="6.625" style="21" customWidth="1"/>
    <col min="15" max="16384" width="9.00390625" style="14" customWidth="1"/>
  </cols>
  <sheetData>
    <row r="1" spans="3:13" ht="39.75" customHeight="1" hidden="1">
      <c r="C1" s="226" t="s">
        <v>217</v>
      </c>
      <c r="D1" s="226" t="s">
        <v>218</v>
      </c>
      <c r="E1" s="226" t="s">
        <v>219</v>
      </c>
      <c r="F1" s="227" t="s">
        <v>224</v>
      </c>
      <c r="G1" s="226" t="s">
        <v>220</v>
      </c>
      <c r="H1" s="229" t="s">
        <v>221</v>
      </c>
      <c r="I1" s="226" t="s">
        <v>222</v>
      </c>
      <c r="J1" s="226" t="s">
        <v>223</v>
      </c>
      <c r="K1" s="226" t="s">
        <v>226</v>
      </c>
      <c r="L1" s="230" t="s">
        <v>227</v>
      </c>
      <c r="M1" s="227" t="s">
        <v>225</v>
      </c>
    </row>
    <row r="2" spans="1:14" s="215" customFormat="1" ht="9.75" customHeight="1">
      <c r="A2" s="210"/>
      <c r="B2" s="210"/>
      <c r="C2" s="211"/>
      <c r="D2" s="212"/>
      <c r="E2" s="212"/>
      <c r="F2" s="210"/>
      <c r="G2" s="213"/>
      <c r="H2" s="210"/>
      <c r="I2" s="210"/>
      <c r="J2" s="210"/>
      <c r="K2" s="214"/>
      <c r="L2" s="214"/>
      <c r="M2" s="214"/>
      <c r="N2" s="214"/>
    </row>
    <row r="3" spans="1:14" s="140" customFormat="1" ht="33.75" customHeight="1">
      <c r="A3" s="143"/>
      <c r="B3" s="144" t="s">
        <v>179</v>
      </c>
      <c r="C3" s="188"/>
      <c r="D3" s="191"/>
      <c r="E3" s="191"/>
      <c r="F3" s="145"/>
      <c r="G3" s="194"/>
      <c r="H3" s="145"/>
      <c r="I3" s="145"/>
      <c r="J3" s="145"/>
      <c r="K3" s="145"/>
      <c r="L3" s="145"/>
      <c r="M3" s="145"/>
      <c r="N3" s="145"/>
    </row>
    <row r="4" spans="1:14" s="215" customFormat="1" ht="15" customHeight="1">
      <c r="A4" s="214"/>
      <c r="B4" s="214"/>
      <c r="C4" s="211"/>
      <c r="D4" s="212"/>
      <c r="E4" s="212"/>
      <c r="F4" s="214"/>
      <c r="G4" s="213"/>
      <c r="H4" s="214"/>
      <c r="I4" s="214"/>
      <c r="J4" s="214"/>
      <c r="K4" s="214"/>
      <c r="L4" s="214"/>
      <c r="M4" s="214"/>
      <c r="N4" s="214"/>
    </row>
    <row r="5" spans="1:14" s="215" customFormat="1" ht="15" customHeight="1">
      <c r="A5" s="214"/>
      <c r="B5" s="237"/>
      <c r="C5" s="211"/>
      <c r="D5" s="212"/>
      <c r="E5" s="212"/>
      <c r="F5" s="214"/>
      <c r="G5" s="213"/>
      <c r="H5" s="214"/>
      <c r="I5" s="214"/>
      <c r="J5" s="214"/>
      <c r="K5" s="214"/>
      <c r="L5" s="214"/>
      <c r="M5" s="214"/>
      <c r="N5" s="214"/>
    </row>
    <row r="6" spans="1:14" s="10" customFormat="1" ht="19.5" customHeight="1">
      <c r="A6" s="19" t="s">
        <v>99</v>
      </c>
      <c r="B6" s="146"/>
      <c r="C6" s="186" t="s">
        <v>323</v>
      </c>
      <c r="D6" s="189"/>
      <c r="E6" s="189"/>
      <c r="F6" s="439"/>
      <c r="G6" s="192"/>
      <c r="H6" s="23"/>
      <c r="I6" s="26"/>
      <c r="J6" s="26"/>
      <c r="K6" s="26"/>
      <c r="L6" s="147"/>
      <c r="M6" s="147"/>
      <c r="N6" s="148"/>
    </row>
    <row r="7" spans="1:14" s="104" customFormat="1" ht="19.5" customHeight="1" thickBot="1">
      <c r="A7" s="103"/>
      <c r="B7" s="216"/>
      <c r="C7" s="211"/>
      <c r="D7" s="212"/>
      <c r="E7" s="212"/>
      <c r="F7" s="217"/>
      <c r="G7" s="213"/>
      <c r="H7" s="218"/>
      <c r="I7" s="141"/>
      <c r="J7" s="141"/>
      <c r="K7" s="141"/>
      <c r="L7" s="141"/>
      <c r="M7" s="141"/>
      <c r="N7" s="103"/>
    </row>
    <row r="8" spans="1:14" s="104" customFormat="1" ht="19.5" customHeight="1">
      <c r="A8" s="682" t="s">
        <v>62</v>
      </c>
      <c r="B8" s="703" t="s">
        <v>75</v>
      </c>
      <c r="C8" s="715" t="s">
        <v>104</v>
      </c>
      <c r="D8" s="712" t="s">
        <v>195</v>
      </c>
      <c r="E8" s="718" t="s">
        <v>196</v>
      </c>
      <c r="F8" s="685" t="s">
        <v>118</v>
      </c>
      <c r="G8" s="721" t="s">
        <v>63</v>
      </c>
      <c r="H8" s="706" t="s">
        <v>64</v>
      </c>
      <c r="I8" s="709" t="s">
        <v>138</v>
      </c>
      <c r="J8" s="693" t="s">
        <v>240</v>
      </c>
      <c r="K8" s="688" t="s">
        <v>136</v>
      </c>
      <c r="L8" s="689"/>
      <c r="M8" s="690"/>
      <c r="N8" s="700" t="s">
        <v>62</v>
      </c>
    </row>
    <row r="9" spans="1:14" s="104" customFormat="1" ht="19.5" customHeight="1">
      <c r="A9" s="683"/>
      <c r="B9" s="704"/>
      <c r="C9" s="716"/>
      <c r="D9" s="713"/>
      <c r="E9" s="719"/>
      <c r="F9" s="686"/>
      <c r="G9" s="722"/>
      <c r="H9" s="707"/>
      <c r="I9" s="710"/>
      <c r="J9" s="694"/>
      <c r="K9" s="691" t="s">
        <v>137</v>
      </c>
      <c r="L9" s="696" t="s">
        <v>180</v>
      </c>
      <c r="M9" s="698" t="s">
        <v>181</v>
      </c>
      <c r="N9" s="701"/>
    </row>
    <row r="10" spans="1:14" s="104" customFormat="1" ht="19.5" customHeight="1" thickBot="1">
      <c r="A10" s="684"/>
      <c r="B10" s="705"/>
      <c r="C10" s="717"/>
      <c r="D10" s="714"/>
      <c r="E10" s="720"/>
      <c r="F10" s="687"/>
      <c r="G10" s="723"/>
      <c r="H10" s="708"/>
      <c r="I10" s="711"/>
      <c r="J10" s="695"/>
      <c r="K10" s="692"/>
      <c r="L10" s="697"/>
      <c r="M10" s="699"/>
      <c r="N10" s="702"/>
    </row>
    <row r="11" spans="1:14" s="104" customFormat="1" ht="18.75" customHeight="1">
      <c r="A11" s="196">
        <v>1</v>
      </c>
      <c r="B11" s="197" t="s">
        <v>76</v>
      </c>
      <c r="C11" s="301">
        <v>33519</v>
      </c>
      <c r="D11" s="319" t="s">
        <v>241</v>
      </c>
      <c r="E11" s="320" t="s">
        <v>242</v>
      </c>
      <c r="F11" s="432" t="s">
        <v>105</v>
      </c>
      <c r="G11" s="321">
        <v>36526</v>
      </c>
      <c r="H11" s="309">
        <v>400000</v>
      </c>
      <c r="I11" s="238">
        <v>247400</v>
      </c>
      <c r="J11" s="513">
        <v>618</v>
      </c>
      <c r="K11" s="307">
        <v>55000</v>
      </c>
      <c r="L11" s="308">
        <v>219100</v>
      </c>
      <c r="M11" s="309">
        <f aca="true" t="shared" si="0" ref="M11:M16">K11+L11</f>
        <v>274100</v>
      </c>
      <c r="N11" s="198">
        <v>1</v>
      </c>
    </row>
    <row r="12" spans="1:14" s="104" customFormat="1" ht="18.75" customHeight="1">
      <c r="A12" s="199">
        <v>2</v>
      </c>
      <c r="B12" s="200" t="s">
        <v>3</v>
      </c>
      <c r="C12" s="201">
        <v>36153</v>
      </c>
      <c r="D12" s="322" t="s">
        <v>243</v>
      </c>
      <c r="E12" s="323" t="s">
        <v>244</v>
      </c>
      <c r="F12" s="433" t="s">
        <v>105</v>
      </c>
      <c r="G12" s="324">
        <v>40909</v>
      </c>
      <c r="H12" s="318">
        <v>100000</v>
      </c>
      <c r="I12" s="239">
        <v>56000</v>
      </c>
      <c r="J12" s="232">
        <v>560</v>
      </c>
      <c r="K12" s="310">
        <v>34700</v>
      </c>
      <c r="L12" s="311">
        <v>24100</v>
      </c>
      <c r="M12" s="312">
        <f t="shared" si="0"/>
        <v>58800</v>
      </c>
      <c r="N12" s="202">
        <v>2</v>
      </c>
    </row>
    <row r="13" spans="1:14" s="104" customFormat="1" ht="18.75" customHeight="1">
      <c r="A13" s="199">
        <v>3</v>
      </c>
      <c r="B13" s="203" t="s">
        <v>77</v>
      </c>
      <c r="C13" s="201">
        <v>37816</v>
      </c>
      <c r="D13" s="322" t="s">
        <v>245</v>
      </c>
      <c r="E13" s="323" t="s">
        <v>311</v>
      </c>
      <c r="F13" s="431" t="s">
        <v>106</v>
      </c>
      <c r="G13" s="324">
        <v>41275</v>
      </c>
      <c r="H13" s="318">
        <v>132600</v>
      </c>
      <c r="I13" s="239">
        <v>61000</v>
      </c>
      <c r="J13" s="232">
        <v>460</v>
      </c>
      <c r="K13" s="310">
        <v>53500</v>
      </c>
      <c r="L13" s="311">
        <v>7700</v>
      </c>
      <c r="M13" s="312">
        <f t="shared" si="0"/>
        <v>61200</v>
      </c>
      <c r="N13" s="202">
        <v>3</v>
      </c>
    </row>
    <row r="14" spans="1:14" s="104" customFormat="1" ht="18.75" customHeight="1">
      <c r="A14" s="199">
        <v>4</v>
      </c>
      <c r="B14" s="203" t="s">
        <v>4</v>
      </c>
      <c r="C14" s="201">
        <v>35872</v>
      </c>
      <c r="D14" s="322" t="s">
        <v>246</v>
      </c>
      <c r="E14" s="323" t="s">
        <v>247</v>
      </c>
      <c r="F14" s="431" t="s">
        <v>107</v>
      </c>
      <c r="G14" s="324">
        <v>38718</v>
      </c>
      <c r="H14" s="318">
        <v>85000</v>
      </c>
      <c r="I14" s="239">
        <v>38000</v>
      </c>
      <c r="J14" s="232">
        <v>447</v>
      </c>
      <c r="K14" s="310">
        <v>38000</v>
      </c>
      <c r="L14" s="311">
        <v>0</v>
      </c>
      <c r="M14" s="312">
        <f t="shared" si="0"/>
        <v>38000</v>
      </c>
      <c r="N14" s="202">
        <v>4</v>
      </c>
    </row>
    <row r="15" spans="1:14" s="104" customFormat="1" ht="18.75" customHeight="1">
      <c r="A15" s="199">
        <v>5</v>
      </c>
      <c r="B15" s="203" t="s">
        <v>78</v>
      </c>
      <c r="C15" s="201">
        <v>39902</v>
      </c>
      <c r="D15" s="322" t="s">
        <v>248</v>
      </c>
      <c r="E15" s="323" t="s">
        <v>244</v>
      </c>
      <c r="F15" s="431" t="s">
        <v>234</v>
      </c>
      <c r="G15" s="324">
        <v>40179</v>
      </c>
      <c r="H15" s="318">
        <v>69000</v>
      </c>
      <c r="I15" s="239">
        <v>38845</v>
      </c>
      <c r="J15" s="232">
        <v>563</v>
      </c>
      <c r="K15" s="310">
        <v>27003</v>
      </c>
      <c r="L15" s="311">
        <v>17200</v>
      </c>
      <c r="M15" s="312">
        <f t="shared" si="0"/>
        <v>44203</v>
      </c>
      <c r="N15" s="202">
        <v>5</v>
      </c>
    </row>
    <row r="16" spans="1:14" s="104" customFormat="1" ht="18.75" customHeight="1">
      <c r="A16" s="199">
        <v>6</v>
      </c>
      <c r="B16" s="203" t="s">
        <v>79</v>
      </c>
      <c r="C16" s="201">
        <v>40263</v>
      </c>
      <c r="D16" s="322" t="s">
        <v>243</v>
      </c>
      <c r="E16" s="323" t="s">
        <v>249</v>
      </c>
      <c r="F16" s="431" t="s">
        <v>109</v>
      </c>
      <c r="G16" s="325">
        <v>43831</v>
      </c>
      <c r="H16" s="318">
        <v>59500</v>
      </c>
      <c r="I16" s="239">
        <v>22200</v>
      </c>
      <c r="J16" s="232">
        <v>373</v>
      </c>
      <c r="K16" s="310">
        <v>7400</v>
      </c>
      <c r="L16" s="311">
        <v>16300</v>
      </c>
      <c r="M16" s="312">
        <f t="shared" si="0"/>
        <v>23700</v>
      </c>
      <c r="N16" s="202">
        <v>6</v>
      </c>
    </row>
    <row r="17" spans="1:14" s="104" customFormat="1" ht="18.75" customHeight="1">
      <c r="A17" s="199">
        <v>7</v>
      </c>
      <c r="B17" s="203" t="s">
        <v>202</v>
      </c>
      <c r="C17" s="201"/>
      <c r="D17" s="326"/>
      <c r="E17" s="327"/>
      <c r="F17" s="431"/>
      <c r="G17" s="328"/>
      <c r="H17" s="318"/>
      <c r="I17" s="239"/>
      <c r="J17" s="232"/>
      <c r="K17" s="310"/>
      <c r="L17" s="311"/>
      <c r="M17" s="312"/>
      <c r="N17" s="202">
        <v>7</v>
      </c>
    </row>
    <row r="18" spans="1:14" s="104" customFormat="1" ht="18.75" customHeight="1">
      <c r="A18" s="199">
        <v>8</v>
      </c>
      <c r="B18" s="203" t="s">
        <v>203</v>
      </c>
      <c r="C18" s="201">
        <v>41722</v>
      </c>
      <c r="D18" s="322" t="s">
        <v>289</v>
      </c>
      <c r="E18" s="323" t="s">
        <v>288</v>
      </c>
      <c r="F18" s="431" t="s">
        <v>312</v>
      </c>
      <c r="G18" s="324" t="s">
        <v>290</v>
      </c>
      <c r="H18" s="318">
        <v>27470</v>
      </c>
      <c r="I18" s="239">
        <v>11350</v>
      </c>
      <c r="J18" s="232">
        <v>413</v>
      </c>
      <c r="K18" s="310">
        <v>7100</v>
      </c>
      <c r="L18" s="311">
        <v>4705</v>
      </c>
      <c r="M18" s="312">
        <f>K18+L18</f>
        <v>11805</v>
      </c>
      <c r="N18" s="202">
        <v>8</v>
      </c>
    </row>
    <row r="19" spans="1:14" s="104" customFormat="1" ht="18.75" customHeight="1">
      <c r="A19" s="199">
        <v>9</v>
      </c>
      <c r="B19" s="203" t="s">
        <v>80</v>
      </c>
      <c r="C19" s="201">
        <v>40630</v>
      </c>
      <c r="D19" s="322" t="s">
        <v>250</v>
      </c>
      <c r="E19" s="323" t="s">
        <v>251</v>
      </c>
      <c r="F19" s="434" t="s">
        <v>119</v>
      </c>
      <c r="G19" s="324">
        <v>43101</v>
      </c>
      <c r="H19" s="318">
        <v>122000</v>
      </c>
      <c r="I19" s="239">
        <v>45000</v>
      </c>
      <c r="J19" s="232">
        <v>373</v>
      </c>
      <c r="K19" s="310">
        <v>36500</v>
      </c>
      <c r="L19" s="311">
        <v>15000</v>
      </c>
      <c r="M19" s="312">
        <f aca="true" t="shared" si="1" ref="M19:M27">K19+L19</f>
        <v>51500</v>
      </c>
      <c r="N19" s="202">
        <v>9</v>
      </c>
    </row>
    <row r="20" spans="1:14" s="104" customFormat="1" ht="18.75" customHeight="1">
      <c r="A20" s="199">
        <v>10</v>
      </c>
      <c r="B20" s="203" t="s">
        <v>81</v>
      </c>
      <c r="C20" s="201">
        <v>32283</v>
      </c>
      <c r="D20" s="322" t="s">
        <v>252</v>
      </c>
      <c r="E20" s="323" t="s">
        <v>253</v>
      </c>
      <c r="F20" s="431" t="s">
        <v>110</v>
      </c>
      <c r="G20" s="329">
        <v>34700</v>
      </c>
      <c r="H20" s="318">
        <v>36000</v>
      </c>
      <c r="I20" s="239">
        <v>18000</v>
      </c>
      <c r="J20" s="232">
        <v>500</v>
      </c>
      <c r="K20" s="310">
        <v>12000</v>
      </c>
      <c r="L20" s="311">
        <v>6600</v>
      </c>
      <c r="M20" s="312">
        <f t="shared" si="1"/>
        <v>18600</v>
      </c>
      <c r="N20" s="202">
        <v>10</v>
      </c>
    </row>
    <row r="21" spans="1:14" s="104" customFormat="1" ht="18.75" customHeight="1">
      <c r="A21" s="199">
        <v>11</v>
      </c>
      <c r="B21" s="203" t="s">
        <v>65</v>
      </c>
      <c r="C21" s="201">
        <v>41355</v>
      </c>
      <c r="D21" s="322" t="s">
        <v>286</v>
      </c>
      <c r="E21" s="323" t="s">
        <v>287</v>
      </c>
      <c r="F21" s="431" t="s">
        <v>285</v>
      </c>
      <c r="G21" s="324">
        <v>48214</v>
      </c>
      <c r="H21" s="430">
        <v>33000</v>
      </c>
      <c r="I21" s="240">
        <v>12000</v>
      </c>
      <c r="J21" s="232">
        <v>364</v>
      </c>
      <c r="K21" s="310">
        <v>5000</v>
      </c>
      <c r="L21" s="311">
        <v>7000</v>
      </c>
      <c r="M21" s="312">
        <f t="shared" si="1"/>
        <v>12000</v>
      </c>
      <c r="N21" s="202">
        <v>11</v>
      </c>
    </row>
    <row r="22" spans="1:14" s="104" customFormat="1" ht="18.75" customHeight="1">
      <c r="A22" s="199">
        <v>12</v>
      </c>
      <c r="B22" s="203" t="s">
        <v>82</v>
      </c>
      <c r="C22" s="201">
        <v>35153</v>
      </c>
      <c r="D22" s="322" t="s">
        <v>254</v>
      </c>
      <c r="E22" s="323" t="s">
        <v>255</v>
      </c>
      <c r="F22" s="431" t="s">
        <v>109</v>
      </c>
      <c r="G22" s="325">
        <v>38353</v>
      </c>
      <c r="H22" s="318">
        <v>44100</v>
      </c>
      <c r="I22" s="239">
        <v>27100</v>
      </c>
      <c r="J22" s="232">
        <v>615</v>
      </c>
      <c r="K22" s="310">
        <v>0</v>
      </c>
      <c r="L22" s="311">
        <v>28485</v>
      </c>
      <c r="M22" s="312">
        <f t="shared" si="1"/>
        <v>28485</v>
      </c>
      <c r="N22" s="202">
        <v>12</v>
      </c>
    </row>
    <row r="23" spans="1:14" s="104" customFormat="1" ht="18.75" customHeight="1">
      <c r="A23" s="199">
        <v>13</v>
      </c>
      <c r="B23" s="203" t="s">
        <v>83</v>
      </c>
      <c r="C23" s="201">
        <v>39903</v>
      </c>
      <c r="D23" s="322" t="s">
        <v>282</v>
      </c>
      <c r="E23" s="323" t="s">
        <v>283</v>
      </c>
      <c r="F23" s="431" t="s">
        <v>281</v>
      </c>
      <c r="G23" s="325">
        <v>41640</v>
      </c>
      <c r="H23" s="318">
        <v>30900</v>
      </c>
      <c r="I23" s="239">
        <v>16000</v>
      </c>
      <c r="J23" s="232">
        <v>518</v>
      </c>
      <c r="K23" s="310">
        <v>11500</v>
      </c>
      <c r="L23" s="311">
        <v>4500</v>
      </c>
      <c r="M23" s="312">
        <f t="shared" si="1"/>
        <v>16000</v>
      </c>
      <c r="N23" s="202">
        <v>13</v>
      </c>
    </row>
    <row r="24" spans="1:14" s="104" customFormat="1" ht="18.75" customHeight="1">
      <c r="A24" s="199">
        <v>14</v>
      </c>
      <c r="B24" s="203" t="s">
        <v>84</v>
      </c>
      <c r="C24" s="201">
        <v>26754</v>
      </c>
      <c r="D24" s="322" t="s">
        <v>256</v>
      </c>
      <c r="E24" s="323" t="s">
        <v>257</v>
      </c>
      <c r="F24" s="431" t="s">
        <v>105</v>
      </c>
      <c r="G24" s="325">
        <v>29952</v>
      </c>
      <c r="H24" s="318">
        <v>35000</v>
      </c>
      <c r="I24" s="239">
        <v>19250</v>
      </c>
      <c r="J24" s="232">
        <v>550</v>
      </c>
      <c r="K24" s="310">
        <v>9250</v>
      </c>
      <c r="L24" s="311">
        <v>10000</v>
      </c>
      <c r="M24" s="312">
        <f t="shared" si="1"/>
        <v>19250</v>
      </c>
      <c r="N24" s="202">
        <v>14</v>
      </c>
    </row>
    <row r="25" spans="1:14" s="104" customFormat="1" ht="18.75" customHeight="1">
      <c r="A25" s="199">
        <v>15</v>
      </c>
      <c r="B25" s="203" t="s">
        <v>66</v>
      </c>
      <c r="C25" s="201">
        <v>38681</v>
      </c>
      <c r="D25" s="322" t="s">
        <v>258</v>
      </c>
      <c r="E25" s="323" t="s">
        <v>259</v>
      </c>
      <c r="F25" s="431" t="s">
        <v>111</v>
      </c>
      <c r="G25" s="325">
        <v>42005</v>
      </c>
      <c r="H25" s="318">
        <v>35500</v>
      </c>
      <c r="I25" s="239">
        <v>19300</v>
      </c>
      <c r="J25" s="232">
        <v>544</v>
      </c>
      <c r="K25" s="310">
        <v>18510</v>
      </c>
      <c r="L25" s="311">
        <v>2790</v>
      </c>
      <c r="M25" s="312">
        <f t="shared" si="1"/>
        <v>21300</v>
      </c>
      <c r="N25" s="202">
        <v>15</v>
      </c>
    </row>
    <row r="26" spans="1:14" s="104" customFormat="1" ht="18.75" customHeight="1">
      <c r="A26" s="199">
        <v>16</v>
      </c>
      <c r="B26" s="203" t="s">
        <v>85</v>
      </c>
      <c r="C26" s="201">
        <v>28901</v>
      </c>
      <c r="D26" s="322" t="s">
        <v>260</v>
      </c>
      <c r="E26" s="323" t="s">
        <v>259</v>
      </c>
      <c r="F26" s="431" t="s">
        <v>112</v>
      </c>
      <c r="G26" s="325">
        <v>38353</v>
      </c>
      <c r="H26" s="318">
        <v>30600</v>
      </c>
      <c r="I26" s="239">
        <v>14500</v>
      </c>
      <c r="J26" s="232">
        <v>474</v>
      </c>
      <c r="K26" s="310">
        <v>0</v>
      </c>
      <c r="L26" s="311">
        <v>15300</v>
      </c>
      <c r="M26" s="312">
        <f t="shared" si="1"/>
        <v>15300</v>
      </c>
      <c r="N26" s="202">
        <v>16</v>
      </c>
    </row>
    <row r="27" spans="1:14" s="104" customFormat="1" ht="18.75" customHeight="1">
      <c r="A27" s="597">
        <v>17</v>
      </c>
      <c r="B27" s="200" t="s">
        <v>86</v>
      </c>
      <c r="C27" s="201">
        <v>36250</v>
      </c>
      <c r="D27" s="322" t="s">
        <v>245</v>
      </c>
      <c r="E27" s="323" t="s">
        <v>261</v>
      </c>
      <c r="F27" s="431" t="s">
        <v>112</v>
      </c>
      <c r="G27" s="325">
        <v>39448</v>
      </c>
      <c r="H27" s="318">
        <v>9000</v>
      </c>
      <c r="I27" s="239">
        <v>3700</v>
      </c>
      <c r="J27" s="232">
        <v>411</v>
      </c>
      <c r="K27" s="310">
        <v>0</v>
      </c>
      <c r="L27" s="311">
        <v>3780</v>
      </c>
      <c r="M27" s="312">
        <f t="shared" si="1"/>
        <v>3780</v>
      </c>
      <c r="N27" s="202">
        <v>17</v>
      </c>
    </row>
    <row r="28" spans="1:14" s="104" customFormat="1" ht="18.75" customHeight="1">
      <c r="A28" s="597">
        <v>18</v>
      </c>
      <c r="B28" s="203" t="s">
        <v>67</v>
      </c>
      <c r="C28" s="204"/>
      <c r="D28" s="326"/>
      <c r="E28" s="327"/>
      <c r="F28" s="431"/>
      <c r="G28" s="328"/>
      <c r="H28" s="318"/>
      <c r="I28" s="239"/>
      <c r="J28" s="232"/>
      <c r="K28" s="310"/>
      <c r="L28" s="311"/>
      <c r="M28" s="312"/>
      <c r="N28" s="202">
        <v>18</v>
      </c>
    </row>
    <row r="29" spans="1:14" s="104" customFormat="1" ht="18.75" customHeight="1">
      <c r="A29" s="199">
        <v>19</v>
      </c>
      <c r="B29" s="203" t="s">
        <v>87</v>
      </c>
      <c r="C29" s="201">
        <v>40785</v>
      </c>
      <c r="D29" s="322" t="s">
        <v>279</v>
      </c>
      <c r="E29" s="323" t="s">
        <v>274</v>
      </c>
      <c r="F29" s="431" t="s">
        <v>112</v>
      </c>
      <c r="G29" s="324" t="s">
        <v>262</v>
      </c>
      <c r="H29" s="318">
        <v>7300</v>
      </c>
      <c r="I29" s="239">
        <v>2660</v>
      </c>
      <c r="J29" s="232">
        <v>364</v>
      </c>
      <c r="K29" s="310">
        <v>1100</v>
      </c>
      <c r="L29" s="311">
        <v>1716</v>
      </c>
      <c r="M29" s="312">
        <f>K29+L29</f>
        <v>2816</v>
      </c>
      <c r="N29" s="202">
        <v>19</v>
      </c>
    </row>
    <row r="30" spans="1:14" s="104" customFormat="1" ht="18.75" customHeight="1">
      <c r="A30" s="199">
        <v>20</v>
      </c>
      <c r="B30" s="203" t="s">
        <v>88</v>
      </c>
      <c r="C30" s="201">
        <v>36250</v>
      </c>
      <c r="D30" s="322" t="s">
        <v>263</v>
      </c>
      <c r="E30" s="323" t="s">
        <v>264</v>
      </c>
      <c r="F30" s="431" t="s">
        <v>114</v>
      </c>
      <c r="G30" s="324">
        <v>44563</v>
      </c>
      <c r="H30" s="318">
        <v>30000</v>
      </c>
      <c r="I30" s="239">
        <v>15000</v>
      </c>
      <c r="J30" s="232">
        <v>500</v>
      </c>
      <c r="K30" s="310">
        <v>11900</v>
      </c>
      <c r="L30" s="311">
        <v>3980</v>
      </c>
      <c r="M30" s="312">
        <f aca="true" t="shared" si="2" ref="M30:M41">K30+L30</f>
        <v>15880</v>
      </c>
      <c r="N30" s="202">
        <v>20</v>
      </c>
    </row>
    <row r="31" spans="1:14" s="104" customFormat="1" ht="18.75" customHeight="1">
      <c r="A31" s="199">
        <v>21</v>
      </c>
      <c r="B31" s="203" t="s">
        <v>89</v>
      </c>
      <c r="C31" s="201">
        <v>38170</v>
      </c>
      <c r="D31" s="322" t="s">
        <v>291</v>
      </c>
      <c r="E31" s="323" t="s">
        <v>292</v>
      </c>
      <c r="F31" s="431" t="s">
        <v>119</v>
      </c>
      <c r="G31" s="324" t="s">
        <v>293</v>
      </c>
      <c r="H31" s="318">
        <v>26000</v>
      </c>
      <c r="I31" s="239">
        <v>12000</v>
      </c>
      <c r="J31" s="232">
        <v>462</v>
      </c>
      <c r="K31" s="310">
        <v>10000</v>
      </c>
      <c r="L31" s="311">
        <v>2216</v>
      </c>
      <c r="M31" s="312">
        <f t="shared" si="2"/>
        <v>12216</v>
      </c>
      <c r="N31" s="202">
        <v>21</v>
      </c>
    </row>
    <row r="32" spans="1:14" s="104" customFormat="1" ht="18.75" customHeight="1">
      <c r="A32" s="199">
        <v>22</v>
      </c>
      <c r="B32" s="203" t="s">
        <v>68</v>
      </c>
      <c r="C32" s="201">
        <v>36250</v>
      </c>
      <c r="D32" s="322" t="s">
        <v>265</v>
      </c>
      <c r="E32" s="323" t="s">
        <v>244</v>
      </c>
      <c r="F32" s="431" t="s">
        <v>112</v>
      </c>
      <c r="G32" s="324">
        <v>40544</v>
      </c>
      <c r="H32" s="318">
        <v>29500</v>
      </c>
      <c r="I32" s="239">
        <v>12390</v>
      </c>
      <c r="J32" s="232">
        <v>420</v>
      </c>
      <c r="K32" s="310">
        <v>6000</v>
      </c>
      <c r="L32" s="311">
        <v>6886</v>
      </c>
      <c r="M32" s="312">
        <f t="shared" si="2"/>
        <v>12886</v>
      </c>
      <c r="N32" s="202">
        <v>22</v>
      </c>
    </row>
    <row r="33" spans="1:14" s="104" customFormat="1" ht="18.75" customHeight="1">
      <c r="A33" s="199">
        <v>23</v>
      </c>
      <c r="B33" s="203" t="s">
        <v>90</v>
      </c>
      <c r="C33" s="201">
        <v>38070</v>
      </c>
      <c r="D33" s="322" t="s">
        <v>266</v>
      </c>
      <c r="E33" s="323" t="s">
        <v>259</v>
      </c>
      <c r="F33" s="431" t="s">
        <v>112</v>
      </c>
      <c r="G33" s="325">
        <v>41275</v>
      </c>
      <c r="H33" s="318">
        <v>11300</v>
      </c>
      <c r="I33" s="239">
        <v>3800</v>
      </c>
      <c r="J33" s="232">
        <v>336</v>
      </c>
      <c r="K33" s="310">
        <v>3800</v>
      </c>
      <c r="L33" s="311">
        <v>0</v>
      </c>
      <c r="M33" s="312">
        <f t="shared" si="2"/>
        <v>3800</v>
      </c>
      <c r="N33" s="202">
        <v>23</v>
      </c>
    </row>
    <row r="34" spans="1:14" s="104" customFormat="1" ht="18.75" customHeight="1">
      <c r="A34" s="199">
        <v>24</v>
      </c>
      <c r="B34" s="203" t="s">
        <v>91</v>
      </c>
      <c r="C34" s="201">
        <v>30144</v>
      </c>
      <c r="D34" s="322" t="s">
        <v>267</v>
      </c>
      <c r="E34" s="323" t="s">
        <v>268</v>
      </c>
      <c r="F34" s="431" t="s">
        <v>113</v>
      </c>
      <c r="G34" s="325">
        <v>36526</v>
      </c>
      <c r="H34" s="318">
        <v>35000</v>
      </c>
      <c r="I34" s="239">
        <v>18200</v>
      </c>
      <c r="J34" s="232">
        <v>520</v>
      </c>
      <c r="K34" s="310">
        <v>11486</v>
      </c>
      <c r="L34" s="311">
        <v>6714</v>
      </c>
      <c r="M34" s="312">
        <f t="shared" si="2"/>
        <v>18200</v>
      </c>
      <c r="N34" s="202">
        <v>24</v>
      </c>
    </row>
    <row r="35" spans="1:14" s="104" customFormat="1" ht="18.75" customHeight="1">
      <c r="A35" s="199">
        <v>25</v>
      </c>
      <c r="B35" s="203" t="s">
        <v>92</v>
      </c>
      <c r="C35" s="201">
        <v>25920</v>
      </c>
      <c r="D35" s="322" t="s">
        <v>269</v>
      </c>
      <c r="E35" s="323" t="s">
        <v>270</v>
      </c>
      <c r="F35" s="431" t="s">
        <v>115</v>
      </c>
      <c r="G35" s="325">
        <v>29221</v>
      </c>
      <c r="H35" s="318">
        <v>100000</v>
      </c>
      <c r="I35" s="240">
        <v>39000</v>
      </c>
      <c r="J35" s="232">
        <v>390</v>
      </c>
      <c r="K35" s="310">
        <v>36000</v>
      </c>
      <c r="L35" s="311">
        <v>3000</v>
      </c>
      <c r="M35" s="312">
        <f t="shared" si="2"/>
        <v>39000</v>
      </c>
      <c r="N35" s="202">
        <v>25</v>
      </c>
    </row>
    <row r="36" spans="1:14" s="104" customFormat="1" ht="18.75" customHeight="1">
      <c r="A36" s="199">
        <v>26</v>
      </c>
      <c r="B36" s="203" t="s">
        <v>93</v>
      </c>
      <c r="C36" s="201">
        <v>37704</v>
      </c>
      <c r="D36" s="322" t="s">
        <v>271</v>
      </c>
      <c r="E36" s="323" t="s">
        <v>247</v>
      </c>
      <c r="F36" s="431" t="s">
        <v>108</v>
      </c>
      <c r="G36" s="325">
        <v>40909</v>
      </c>
      <c r="H36" s="318">
        <v>7250</v>
      </c>
      <c r="I36" s="239">
        <v>4300</v>
      </c>
      <c r="J36" s="232">
        <v>593</v>
      </c>
      <c r="K36" s="310">
        <v>0</v>
      </c>
      <c r="L36" s="311">
        <v>6390</v>
      </c>
      <c r="M36" s="312">
        <f t="shared" si="2"/>
        <v>6390</v>
      </c>
      <c r="N36" s="202">
        <v>26</v>
      </c>
    </row>
    <row r="37" spans="1:14" s="104" customFormat="1" ht="18.75" customHeight="1">
      <c r="A37" s="199">
        <v>27</v>
      </c>
      <c r="B37" s="203" t="s">
        <v>94</v>
      </c>
      <c r="C37" s="201">
        <v>32592</v>
      </c>
      <c r="D37" s="322" t="s">
        <v>272</v>
      </c>
      <c r="E37" s="323" t="s">
        <v>313</v>
      </c>
      <c r="F37" s="431" t="s">
        <v>116</v>
      </c>
      <c r="G37" s="325">
        <v>36526</v>
      </c>
      <c r="H37" s="318">
        <v>21700</v>
      </c>
      <c r="I37" s="239">
        <v>10500</v>
      </c>
      <c r="J37" s="232">
        <v>484</v>
      </c>
      <c r="K37" s="310">
        <v>10500</v>
      </c>
      <c r="L37" s="311">
        <v>0</v>
      </c>
      <c r="M37" s="312">
        <f t="shared" si="2"/>
        <v>10500</v>
      </c>
      <c r="N37" s="202">
        <v>27</v>
      </c>
    </row>
    <row r="38" spans="1:14" s="104" customFormat="1" ht="18.75" customHeight="1">
      <c r="A38" s="199">
        <v>28</v>
      </c>
      <c r="B38" s="203" t="s">
        <v>95</v>
      </c>
      <c r="C38" s="201">
        <v>39524</v>
      </c>
      <c r="D38" s="322" t="s">
        <v>273</v>
      </c>
      <c r="E38" s="323" t="s">
        <v>274</v>
      </c>
      <c r="F38" s="431" t="s">
        <v>280</v>
      </c>
      <c r="G38" s="325">
        <v>42736</v>
      </c>
      <c r="H38" s="318">
        <v>7000</v>
      </c>
      <c r="I38" s="239">
        <v>2825</v>
      </c>
      <c r="J38" s="232">
        <v>404</v>
      </c>
      <c r="K38" s="310">
        <v>2825</v>
      </c>
      <c r="L38" s="311">
        <v>0</v>
      </c>
      <c r="M38" s="312">
        <f t="shared" si="2"/>
        <v>2825</v>
      </c>
      <c r="N38" s="202">
        <v>28</v>
      </c>
    </row>
    <row r="39" spans="1:14" s="104" customFormat="1" ht="18.75" customHeight="1">
      <c r="A39" s="199">
        <v>29</v>
      </c>
      <c r="B39" s="203" t="s">
        <v>96</v>
      </c>
      <c r="C39" s="201">
        <v>34109</v>
      </c>
      <c r="D39" s="322" t="s">
        <v>275</v>
      </c>
      <c r="E39" s="323" t="s">
        <v>255</v>
      </c>
      <c r="F39" s="431" t="s">
        <v>280</v>
      </c>
      <c r="G39" s="325">
        <v>37622</v>
      </c>
      <c r="H39" s="318">
        <v>12000</v>
      </c>
      <c r="I39" s="239">
        <v>6000</v>
      </c>
      <c r="J39" s="232">
        <v>500</v>
      </c>
      <c r="K39" s="310">
        <v>3000</v>
      </c>
      <c r="L39" s="311">
        <v>3000</v>
      </c>
      <c r="M39" s="312">
        <f t="shared" si="2"/>
        <v>6000</v>
      </c>
      <c r="N39" s="202">
        <v>29</v>
      </c>
    </row>
    <row r="40" spans="1:14" s="104" customFormat="1" ht="18.75" customHeight="1">
      <c r="A40" s="519">
        <v>30</v>
      </c>
      <c r="B40" s="203" t="s">
        <v>97</v>
      </c>
      <c r="C40" s="520">
        <v>32233</v>
      </c>
      <c r="D40" s="521" t="s">
        <v>276</v>
      </c>
      <c r="E40" s="522" t="s">
        <v>314</v>
      </c>
      <c r="F40" s="431" t="s">
        <v>117</v>
      </c>
      <c r="G40" s="523">
        <v>36161</v>
      </c>
      <c r="H40" s="318">
        <v>9000</v>
      </c>
      <c r="I40" s="239">
        <v>4050</v>
      </c>
      <c r="J40" s="232">
        <v>450</v>
      </c>
      <c r="K40" s="310">
        <v>1700</v>
      </c>
      <c r="L40" s="311">
        <v>2611</v>
      </c>
      <c r="M40" s="313">
        <f t="shared" si="2"/>
        <v>4311</v>
      </c>
      <c r="N40" s="205">
        <v>30</v>
      </c>
    </row>
    <row r="41" spans="1:14" s="104" customFormat="1" ht="18.75" customHeight="1" thickBot="1">
      <c r="A41" s="532">
        <v>31</v>
      </c>
      <c r="B41" s="533" t="s">
        <v>315</v>
      </c>
      <c r="C41" s="534">
        <v>41355</v>
      </c>
      <c r="D41" s="535" t="s">
        <v>316</v>
      </c>
      <c r="E41" s="536" t="s">
        <v>317</v>
      </c>
      <c r="F41" s="537" t="s">
        <v>322</v>
      </c>
      <c r="G41" s="538" t="s">
        <v>318</v>
      </c>
      <c r="H41" s="539">
        <v>5700</v>
      </c>
      <c r="I41" s="540">
        <v>3210</v>
      </c>
      <c r="J41" s="541">
        <v>563</v>
      </c>
      <c r="K41" s="542">
        <v>0</v>
      </c>
      <c r="L41" s="543">
        <v>3830</v>
      </c>
      <c r="M41" s="539">
        <f t="shared" si="2"/>
        <v>3830</v>
      </c>
      <c r="N41" s="544">
        <v>31</v>
      </c>
    </row>
    <row r="42" spans="1:14" s="104" customFormat="1" ht="18.75" customHeight="1">
      <c r="A42" s="524"/>
      <c r="B42" s="515" t="s">
        <v>55</v>
      </c>
      <c r="C42" s="525"/>
      <c r="D42" s="526"/>
      <c r="E42" s="527"/>
      <c r="F42" s="528"/>
      <c r="G42" s="516"/>
      <c r="H42" s="422">
        <f>SUM(H11:H41)</f>
        <v>1551420</v>
      </c>
      <c r="I42" s="529">
        <f>SUM(I11:I41)</f>
        <v>783580</v>
      </c>
      <c r="J42" s="517">
        <f>I42/H42*1000</f>
        <v>505.0727720410978</v>
      </c>
      <c r="K42" s="530">
        <f>SUM(K11:K41)</f>
        <v>413774</v>
      </c>
      <c r="L42" s="518">
        <f>SUM(L11:L41)</f>
        <v>422903</v>
      </c>
      <c r="M42" s="422">
        <f>K42+L42</f>
        <v>836677</v>
      </c>
      <c r="N42" s="531"/>
    </row>
    <row r="43" spans="1:14" s="104" customFormat="1" ht="15" customHeight="1" thickBot="1">
      <c r="A43" s="206"/>
      <c r="B43" s="207"/>
      <c r="C43" s="208"/>
      <c r="D43" s="330"/>
      <c r="E43" s="331"/>
      <c r="F43" s="332"/>
      <c r="G43" s="333"/>
      <c r="H43" s="317"/>
      <c r="I43" s="241"/>
      <c r="J43" s="233" t="s">
        <v>120</v>
      </c>
      <c r="K43" s="315"/>
      <c r="L43" s="316"/>
      <c r="M43" s="317"/>
      <c r="N43" s="209"/>
    </row>
    <row r="45" spans="9:11" ht="13.5">
      <c r="I45" s="30"/>
      <c r="J45" s="31"/>
      <c r="K45" s="34"/>
    </row>
    <row r="46" ht="13.5">
      <c r="K46" s="34"/>
    </row>
  </sheetData>
  <sheetProtection/>
  <mergeCells count="15">
    <mergeCell ref="N8:N10"/>
    <mergeCell ref="B8:B10"/>
    <mergeCell ref="H8:H10"/>
    <mergeCell ref="I8:I10"/>
    <mergeCell ref="D8:D10"/>
    <mergeCell ref="C8:C10"/>
    <mergeCell ref="E8:E10"/>
    <mergeCell ref="G8:G10"/>
    <mergeCell ref="A8:A10"/>
    <mergeCell ref="F8:F10"/>
    <mergeCell ref="K8:M8"/>
    <mergeCell ref="K9:K10"/>
    <mergeCell ref="J8:J10"/>
    <mergeCell ref="L9:L10"/>
    <mergeCell ref="M9:M10"/>
  </mergeCells>
  <printOptions/>
  <pageMargins left="0.3937007874015748" right="0.3937007874015748" top="0.3937007874015748" bottom="0.3937007874015748" header="0.3937007874015748" footer="0.3937007874015748"/>
  <pageSetup firstPageNumber="18" useFirstPageNumber="1" fitToWidth="2" fitToHeight="1" horizontalDpi="600" verticalDpi="600" orientation="portrait" paperSize="9" r:id="rId4"/>
  <headerFooter alignWithMargins="0">
    <oddFooter>&amp;C&amp;"ＭＳ Ｐ明朝,標準"- &amp;P -</oddFooter>
  </headerFooter>
  <colBreaks count="1" manualBreakCount="1">
    <brk id="7" max="65535" man="1"/>
  </colBreaks>
  <ignoredErrors>
    <ignoredError sqref="C1:E1 G1:J1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view="pageBreakPreview" zoomScaleSheetLayoutView="100" zoomScalePageLayoutView="0" workbookViewId="0" topLeftCell="A1">
      <pane xSplit="2" ySplit="6" topLeftCell="C3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C52" sqref="C52"/>
    </sheetView>
  </sheetViews>
  <sheetFormatPr defaultColWidth="11.25390625" defaultRowHeight="14.25" customHeight="1"/>
  <cols>
    <col min="1" max="1" width="5.625" style="20" customWidth="1"/>
    <col min="2" max="2" width="12.625" style="120" customWidth="1"/>
    <col min="3" max="9" width="10.625" style="27" customWidth="1"/>
    <col min="10" max="10" width="12.625" style="27" customWidth="1"/>
    <col min="11" max="12" width="8.625" style="1" customWidth="1"/>
    <col min="13" max="16384" width="11.25390625" style="1" customWidth="1"/>
  </cols>
  <sheetData>
    <row r="1" spans="3:10" ht="39.75" customHeight="1">
      <c r="C1" s="225"/>
      <c r="D1" s="225"/>
      <c r="E1" s="225"/>
      <c r="F1" s="225"/>
      <c r="G1" s="225"/>
      <c r="H1" s="225"/>
      <c r="I1" s="225"/>
      <c r="J1" s="228"/>
    </row>
    <row r="2" spans="1:12" s="10" customFormat="1" ht="19.5" customHeight="1">
      <c r="A2" s="19" t="s">
        <v>98</v>
      </c>
      <c r="B2" s="150"/>
      <c r="C2" s="67"/>
      <c r="D2" s="67"/>
      <c r="E2" s="67"/>
      <c r="F2" s="67"/>
      <c r="G2" s="67"/>
      <c r="H2" s="67"/>
      <c r="I2" s="67"/>
      <c r="J2" s="67"/>
      <c r="L2" s="12"/>
    </row>
    <row r="3" spans="1:11" s="8" customFormat="1" ht="19.5" customHeight="1" thickBot="1">
      <c r="A3" s="20"/>
      <c r="B3" s="120"/>
      <c r="C3" s="27"/>
      <c r="D3" s="24"/>
      <c r="E3" s="27"/>
      <c r="F3" s="27"/>
      <c r="G3" s="27"/>
      <c r="H3" s="27"/>
      <c r="I3" s="27"/>
      <c r="J3" s="27"/>
      <c r="K3" s="11"/>
    </row>
    <row r="4" spans="1:10" s="8" customFormat="1" ht="19.5" customHeight="1">
      <c r="A4" s="727" t="s">
        <v>62</v>
      </c>
      <c r="B4" s="732" t="s">
        <v>0</v>
      </c>
      <c r="C4" s="736" t="s">
        <v>133</v>
      </c>
      <c r="D4" s="736"/>
      <c r="E4" s="736"/>
      <c r="F4" s="736"/>
      <c r="G4" s="736"/>
      <c r="H4" s="736"/>
      <c r="I4" s="736"/>
      <c r="J4" s="737"/>
    </row>
    <row r="5" spans="1:10" s="8" customFormat="1" ht="19.5" customHeight="1">
      <c r="A5" s="728"/>
      <c r="B5" s="733"/>
      <c r="C5" s="726" t="s">
        <v>121</v>
      </c>
      <c r="D5" s="724" t="s">
        <v>59</v>
      </c>
      <c r="E5" s="724" t="s">
        <v>1</v>
      </c>
      <c r="F5" s="724" t="s">
        <v>60</v>
      </c>
      <c r="G5" s="724" t="s">
        <v>61</v>
      </c>
      <c r="H5" s="726" t="s">
        <v>135</v>
      </c>
      <c r="I5" s="726" t="s">
        <v>134</v>
      </c>
      <c r="J5" s="730" t="s">
        <v>132</v>
      </c>
    </row>
    <row r="6" spans="1:10" s="8" customFormat="1" ht="19.5" customHeight="1" thickBot="1">
      <c r="A6" s="729"/>
      <c r="B6" s="734"/>
      <c r="C6" s="725"/>
      <c r="D6" s="725"/>
      <c r="E6" s="725"/>
      <c r="F6" s="725"/>
      <c r="G6" s="725"/>
      <c r="H6" s="735"/>
      <c r="I6" s="725"/>
      <c r="J6" s="731"/>
    </row>
    <row r="7" spans="1:10" s="8" customFormat="1" ht="27.75" customHeight="1">
      <c r="A7" s="128">
        <v>1</v>
      </c>
      <c r="B7" s="151" t="s">
        <v>10</v>
      </c>
      <c r="C7" s="350">
        <v>69100</v>
      </c>
      <c r="D7" s="351">
        <v>150000</v>
      </c>
      <c r="E7" s="352"/>
      <c r="F7" s="352"/>
      <c r="G7" s="352"/>
      <c r="H7" s="352"/>
      <c r="I7" s="352">
        <v>55000</v>
      </c>
      <c r="J7" s="353">
        <f aca="true" t="shared" si="0" ref="J7:J12">SUM(C7:I7)</f>
        <v>274100</v>
      </c>
    </row>
    <row r="8" spans="1:10" s="8" customFormat="1" ht="27.75" customHeight="1">
      <c r="A8" s="130">
        <v>2</v>
      </c>
      <c r="B8" s="131" t="s">
        <v>3</v>
      </c>
      <c r="C8" s="36"/>
      <c r="D8" s="50"/>
      <c r="E8" s="32"/>
      <c r="F8" s="32"/>
      <c r="G8" s="32">
        <v>24100</v>
      </c>
      <c r="H8" s="32"/>
      <c r="I8" s="32">
        <v>34700</v>
      </c>
      <c r="J8" s="354">
        <f t="shared" si="0"/>
        <v>58800</v>
      </c>
    </row>
    <row r="9" spans="1:10" s="8" customFormat="1" ht="27.75" customHeight="1">
      <c r="A9" s="130">
        <v>3</v>
      </c>
      <c r="B9" s="131" t="s">
        <v>11</v>
      </c>
      <c r="C9" s="36"/>
      <c r="D9" s="50"/>
      <c r="E9" s="32">
        <v>7700</v>
      </c>
      <c r="F9" s="32"/>
      <c r="G9" s="32"/>
      <c r="H9" s="32"/>
      <c r="I9" s="32">
        <v>53500</v>
      </c>
      <c r="J9" s="355">
        <f t="shared" si="0"/>
        <v>61200</v>
      </c>
    </row>
    <row r="10" spans="1:10" s="8" customFormat="1" ht="27.75" customHeight="1">
      <c r="A10" s="130">
        <v>4</v>
      </c>
      <c r="B10" s="131" t="s">
        <v>4</v>
      </c>
      <c r="C10" s="36"/>
      <c r="D10" s="50"/>
      <c r="E10" s="32"/>
      <c r="F10" s="32"/>
      <c r="G10" s="32"/>
      <c r="H10" s="32"/>
      <c r="I10" s="32">
        <v>38000</v>
      </c>
      <c r="J10" s="355">
        <f t="shared" si="0"/>
        <v>38000</v>
      </c>
    </row>
    <row r="11" spans="1:10" s="8" customFormat="1" ht="27.75" customHeight="1">
      <c r="A11" s="130">
        <v>5</v>
      </c>
      <c r="B11" s="131" t="s">
        <v>12</v>
      </c>
      <c r="C11" s="36"/>
      <c r="D11" s="50">
        <v>10000</v>
      </c>
      <c r="E11" s="32"/>
      <c r="F11" s="32"/>
      <c r="G11" s="32">
        <v>7200</v>
      </c>
      <c r="H11" s="32"/>
      <c r="I11" s="32">
        <v>27003</v>
      </c>
      <c r="J11" s="355">
        <f t="shared" si="0"/>
        <v>44203</v>
      </c>
    </row>
    <row r="12" spans="1:10" s="8" customFormat="1" ht="27.75" customHeight="1">
      <c r="A12" s="130">
        <v>6</v>
      </c>
      <c r="B12" s="131" t="s">
        <v>13</v>
      </c>
      <c r="C12" s="36"/>
      <c r="D12" s="50">
        <v>9300</v>
      </c>
      <c r="E12" s="32"/>
      <c r="F12" s="32">
        <v>3000</v>
      </c>
      <c r="G12" s="32">
        <v>4000</v>
      </c>
      <c r="H12" s="32"/>
      <c r="I12" s="32">
        <v>7400</v>
      </c>
      <c r="J12" s="355">
        <f t="shared" si="0"/>
        <v>23700</v>
      </c>
    </row>
    <row r="13" spans="1:10" s="8" customFormat="1" ht="27.75" customHeight="1">
      <c r="A13" s="130">
        <v>7</v>
      </c>
      <c r="B13" s="131" t="s">
        <v>14</v>
      </c>
      <c r="C13" s="35"/>
      <c r="D13" s="49"/>
      <c r="E13" s="28"/>
      <c r="F13" s="28"/>
      <c r="G13" s="28"/>
      <c r="H13" s="28"/>
      <c r="I13" s="28"/>
      <c r="J13" s="355"/>
    </row>
    <row r="14" spans="1:10" s="8" customFormat="1" ht="27.75" customHeight="1">
      <c r="A14" s="130">
        <v>8</v>
      </c>
      <c r="B14" s="131" t="s">
        <v>15</v>
      </c>
      <c r="C14" s="36"/>
      <c r="D14" s="50"/>
      <c r="E14" s="32"/>
      <c r="F14" s="32">
        <v>820</v>
      </c>
      <c r="G14" s="32">
        <v>3885</v>
      </c>
      <c r="H14" s="32"/>
      <c r="I14" s="32">
        <v>7100</v>
      </c>
      <c r="J14" s="355">
        <f aca="true" t="shared" si="1" ref="J14:J23">SUM(C14:I14)</f>
        <v>11805</v>
      </c>
    </row>
    <row r="15" spans="1:10" s="8" customFormat="1" ht="27.75" customHeight="1">
      <c r="A15" s="130">
        <v>9</v>
      </c>
      <c r="B15" s="131" t="s">
        <v>16</v>
      </c>
      <c r="C15" s="36"/>
      <c r="D15" s="50"/>
      <c r="E15" s="32"/>
      <c r="F15" s="32"/>
      <c r="G15" s="32">
        <v>15000</v>
      </c>
      <c r="H15" s="32"/>
      <c r="I15" s="32">
        <v>36500</v>
      </c>
      <c r="J15" s="355">
        <f t="shared" si="1"/>
        <v>51500</v>
      </c>
    </row>
    <row r="16" spans="1:10" s="8" customFormat="1" ht="27.75" customHeight="1">
      <c r="A16" s="130">
        <v>10</v>
      </c>
      <c r="B16" s="132" t="s">
        <v>17</v>
      </c>
      <c r="C16" s="36"/>
      <c r="D16" s="50"/>
      <c r="E16" s="32"/>
      <c r="F16" s="32">
        <v>1900</v>
      </c>
      <c r="G16" s="32">
        <v>4700</v>
      </c>
      <c r="H16" s="32"/>
      <c r="I16" s="32">
        <v>12000</v>
      </c>
      <c r="J16" s="355">
        <f t="shared" si="1"/>
        <v>18600</v>
      </c>
    </row>
    <row r="17" spans="1:10" s="8" customFormat="1" ht="27.75" customHeight="1">
      <c r="A17" s="130">
        <v>11</v>
      </c>
      <c r="B17" s="131" t="s">
        <v>18</v>
      </c>
      <c r="C17" s="36"/>
      <c r="D17" s="50"/>
      <c r="E17" s="32"/>
      <c r="F17" s="32"/>
      <c r="G17" s="32">
        <v>7000</v>
      </c>
      <c r="H17" s="32"/>
      <c r="I17" s="32">
        <v>5000</v>
      </c>
      <c r="J17" s="355">
        <f t="shared" si="1"/>
        <v>12000</v>
      </c>
    </row>
    <row r="18" spans="1:10" s="8" customFormat="1" ht="27.75" customHeight="1">
      <c r="A18" s="130">
        <v>12</v>
      </c>
      <c r="B18" s="131" t="s">
        <v>38</v>
      </c>
      <c r="C18" s="36">
        <v>27657</v>
      </c>
      <c r="D18" s="50"/>
      <c r="E18" s="32"/>
      <c r="F18" s="32"/>
      <c r="G18" s="32">
        <v>828</v>
      </c>
      <c r="H18" s="32"/>
      <c r="I18" s="32"/>
      <c r="J18" s="355">
        <f t="shared" si="1"/>
        <v>28485</v>
      </c>
    </row>
    <row r="19" spans="1:10" s="8" customFormat="1" ht="27.75" customHeight="1">
      <c r="A19" s="130">
        <v>13</v>
      </c>
      <c r="B19" s="131" t="s">
        <v>19</v>
      </c>
      <c r="C19" s="36"/>
      <c r="D19" s="50"/>
      <c r="E19" s="32"/>
      <c r="F19" s="32"/>
      <c r="G19" s="32">
        <v>4500</v>
      </c>
      <c r="H19" s="32"/>
      <c r="I19" s="32">
        <v>11500</v>
      </c>
      <c r="J19" s="355">
        <f t="shared" si="1"/>
        <v>16000</v>
      </c>
    </row>
    <row r="20" spans="1:10" s="8" customFormat="1" ht="27.75" customHeight="1">
      <c r="A20" s="130">
        <v>14</v>
      </c>
      <c r="B20" s="131" t="s">
        <v>20</v>
      </c>
      <c r="C20" s="36"/>
      <c r="D20" s="50"/>
      <c r="E20" s="32"/>
      <c r="F20" s="32"/>
      <c r="G20" s="32">
        <v>10000</v>
      </c>
      <c r="H20" s="32"/>
      <c r="I20" s="32">
        <v>9250</v>
      </c>
      <c r="J20" s="355">
        <f t="shared" si="1"/>
        <v>19250</v>
      </c>
    </row>
    <row r="21" spans="1:10" s="8" customFormat="1" ht="27.75" customHeight="1">
      <c r="A21" s="130">
        <v>15</v>
      </c>
      <c r="B21" s="131" t="s">
        <v>42</v>
      </c>
      <c r="C21" s="36">
        <v>500</v>
      </c>
      <c r="D21" s="50">
        <v>1000</v>
      </c>
      <c r="E21" s="32"/>
      <c r="F21" s="32"/>
      <c r="G21" s="32">
        <v>1290</v>
      </c>
      <c r="H21" s="32"/>
      <c r="I21" s="32">
        <v>18510</v>
      </c>
      <c r="J21" s="355">
        <f t="shared" si="1"/>
        <v>21300</v>
      </c>
    </row>
    <row r="22" spans="1:10" s="8" customFormat="1" ht="27.75" customHeight="1">
      <c r="A22" s="130">
        <v>16</v>
      </c>
      <c r="B22" s="131" t="s">
        <v>21</v>
      </c>
      <c r="C22" s="36">
        <v>6700</v>
      </c>
      <c r="D22" s="50"/>
      <c r="E22" s="32"/>
      <c r="F22" s="32"/>
      <c r="G22" s="32">
        <v>8600</v>
      </c>
      <c r="H22" s="32"/>
      <c r="I22" s="32"/>
      <c r="J22" s="355">
        <f t="shared" si="1"/>
        <v>15300</v>
      </c>
    </row>
    <row r="23" spans="1:10" s="8" customFormat="1" ht="27.75" customHeight="1">
      <c r="A23" s="130">
        <v>17</v>
      </c>
      <c r="B23" s="131" t="s">
        <v>22</v>
      </c>
      <c r="C23" s="36">
        <v>3780</v>
      </c>
      <c r="D23" s="50"/>
      <c r="E23" s="32"/>
      <c r="F23" s="32"/>
      <c r="G23" s="32"/>
      <c r="H23" s="32"/>
      <c r="I23" s="32"/>
      <c r="J23" s="355">
        <f t="shared" si="1"/>
        <v>3780</v>
      </c>
    </row>
    <row r="24" spans="1:10" s="8" customFormat="1" ht="27.75" customHeight="1">
      <c r="A24" s="130">
        <v>18</v>
      </c>
      <c r="B24" s="131" t="s">
        <v>43</v>
      </c>
      <c r="C24" s="35"/>
      <c r="D24" s="49"/>
      <c r="E24" s="28"/>
      <c r="F24" s="28"/>
      <c r="G24" s="28"/>
      <c r="H24" s="28"/>
      <c r="I24" s="28"/>
      <c r="J24" s="355"/>
    </row>
    <row r="25" spans="1:10" s="8" customFormat="1" ht="27.75" customHeight="1">
      <c r="A25" s="130">
        <v>19</v>
      </c>
      <c r="B25" s="131" t="s">
        <v>23</v>
      </c>
      <c r="C25" s="36"/>
      <c r="D25" s="50"/>
      <c r="E25" s="32"/>
      <c r="F25" s="32"/>
      <c r="G25" s="32">
        <v>1716</v>
      </c>
      <c r="H25" s="32"/>
      <c r="I25" s="32">
        <v>1100</v>
      </c>
      <c r="J25" s="355">
        <f aca="true" t="shared" si="2" ref="J25:J36">SUM(C25:I25)</f>
        <v>2816</v>
      </c>
    </row>
    <row r="26" spans="1:10" s="8" customFormat="1" ht="27.75" customHeight="1">
      <c r="A26" s="130">
        <v>20</v>
      </c>
      <c r="B26" s="131" t="s">
        <v>24</v>
      </c>
      <c r="C26" s="36"/>
      <c r="D26" s="50">
        <v>1980</v>
      </c>
      <c r="E26" s="32"/>
      <c r="F26" s="32"/>
      <c r="G26" s="32">
        <v>2000</v>
      </c>
      <c r="H26" s="32"/>
      <c r="I26" s="32">
        <v>11900</v>
      </c>
      <c r="J26" s="355">
        <f t="shared" si="2"/>
        <v>15880</v>
      </c>
    </row>
    <row r="27" spans="1:10" s="8" customFormat="1" ht="27.75" customHeight="1">
      <c r="A27" s="130">
        <v>21</v>
      </c>
      <c r="B27" s="132" t="s">
        <v>25</v>
      </c>
      <c r="C27" s="36">
        <v>1576</v>
      </c>
      <c r="D27" s="50"/>
      <c r="E27" s="32"/>
      <c r="F27" s="32"/>
      <c r="G27" s="32">
        <v>640</v>
      </c>
      <c r="H27" s="32"/>
      <c r="I27" s="32">
        <v>10000</v>
      </c>
      <c r="J27" s="355">
        <f t="shared" si="2"/>
        <v>12216</v>
      </c>
    </row>
    <row r="28" spans="1:10" s="8" customFormat="1" ht="27.75" customHeight="1">
      <c r="A28" s="130">
        <v>22</v>
      </c>
      <c r="B28" s="131" t="s">
        <v>48</v>
      </c>
      <c r="C28" s="36"/>
      <c r="D28" s="50"/>
      <c r="E28" s="32">
        <v>1296</v>
      </c>
      <c r="F28" s="32">
        <v>5590</v>
      </c>
      <c r="G28" s="32"/>
      <c r="H28" s="32"/>
      <c r="I28" s="32">
        <v>6000</v>
      </c>
      <c r="J28" s="355">
        <f t="shared" si="2"/>
        <v>12886</v>
      </c>
    </row>
    <row r="29" spans="1:10" s="8" customFormat="1" ht="27.75" customHeight="1">
      <c r="A29" s="130">
        <v>23</v>
      </c>
      <c r="B29" s="131" t="s">
        <v>26</v>
      </c>
      <c r="C29" s="36"/>
      <c r="D29" s="50"/>
      <c r="E29" s="32"/>
      <c r="F29" s="32"/>
      <c r="G29" s="32"/>
      <c r="H29" s="32"/>
      <c r="I29" s="32">
        <v>3800</v>
      </c>
      <c r="J29" s="355">
        <f t="shared" si="2"/>
        <v>3800</v>
      </c>
    </row>
    <row r="30" spans="1:10" s="8" customFormat="1" ht="27.75" customHeight="1">
      <c r="A30" s="130">
        <v>24</v>
      </c>
      <c r="B30" s="131" t="s">
        <v>27</v>
      </c>
      <c r="C30" s="36"/>
      <c r="D30" s="50"/>
      <c r="E30" s="32"/>
      <c r="F30" s="32"/>
      <c r="G30" s="32">
        <v>6714</v>
      </c>
      <c r="H30" s="32"/>
      <c r="I30" s="32">
        <v>11486</v>
      </c>
      <c r="J30" s="355">
        <f t="shared" si="2"/>
        <v>18200</v>
      </c>
    </row>
    <row r="31" spans="1:10" s="8" customFormat="1" ht="27.75" customHeight="1">
      <c r="A31" s="130">
        <v>25</v>
      </c>
      <c r="B31" s="131" t="s">
        <v>39</v>
      </c>
      <c r="C31" s="36"/>
      <c r="D31" s="50"/>
      <c r="E31" s="32"/>
      <c r="F31" s="32">
        <v>3000</v>
      </c>
      <c r="G31" s="32"/>
      <c r="H31" s="32"/>
      <c r="I31" s="32">
        <v>36000</v>
      </c>
      <c r="J31" s="355">
        <f t="shared" si="2"/>
        <v>39000</v>
      </c>
    </row>
    <row r="32" spans="1:10" s="8" customFormat="1" ht="27.75" customHeight="1">
      <c r="A32" s="130">
        <v>26</v>
      </c>
      <c r="B32" s="131" t="s">
        <v>28</v>
      </c>
      <c r="C32" s="36">
        <v>2190</v>
      </c>
      <c r="D32" s="50"/>
      <c r="E32" s="32"/>
      <c r="F32" s="32">
        <v>4200</v>
      </c>
      <c r="G32" s="32"/>
      <c r="H32" s="32"/>
      <c r="I32" s="32"/>
      <c r="J32" s="355">
        <f t="shared" si="2"/>
        <v>6390</v>
      </c>
    </row>
    <row r="33" spans="1:10" s="8" customFormat="1" ht="27.75" customHeight="1">
      <c r="A33" s="130">
        <v>27</v>
      </c>
      <c r="B33" s="131" t="s">
        <v>29</v>
      </c>
      <c r="C33" s="36"/>
      <c r="D33" s="50"/>
      <c r="E33" s="32"/>
      <c r="F33" s="32"/>
      <c r="G33" s="32"/>
      <c r="H33" s="32"/>
      <c r="I33" s="32">
        <v>10500</v>
      </c>
      <c r="J33" s="355">
        <f t="shared" si="2"/>
        <v>10500</v>
      </c>
    </row>
    <row r="34" spans="1:10" s="8" customFormat="1" ht="27.75" customHeight="1">
      <c r="A34" s="130">
        <v>28</v>
      </c>
      <c r="B34" s="131" t="s">
        <v>30</v>
      </c>
      <c r="C34" s="36"/>
      <c r="D34" s="50"/>
      <c r="E34" s="32"/>
      <c r="F34" s="32"/>
      <c r="G34" s="32"/>
      <c r="H34" s="32"/>
      <c r="I34" s="32">
        <v>2825</v>
      </c>
      <c r="J34" s="355">
        <f t="shared" si="2"/>
        <v>2825</v>
      </c>
    </row>
    <row r="35" spans="1:10" s="8" customFormat="1" ht="27.75" customHeight="1">
      <c r="A35" s="130">
        <v>29</v>
      </c>
      <c r="B35" s="131" t="s">
        <v>31</v>
      </c>
      <c r="C35" s="36"/>
      <c r="D35" s="50"/>
      <c r="E35" s="32"/>
      <c r="F35" s="32"/>
      <c r="G35" s="32">
        <v>3000</v>
      </c>
      <c r="H35" s="32"/>
      <c r="I35" s="32">
        <v>3000</v>
      </c>
      <c r="J35" s="355">
        <f t="shared" si="2"/>
        <v>6000</v>
      </c>
    </row>
    <row r="36" spans="1:10" s="8" customFormat="1" ht="27.75" customHeight="1">
      <c r="A36" s="152">
        <v>30</v>
      </c>
      <c r="B36" s="131" t="s">
        <v>32</v>
      </c>
      <c r="C36" s="36"/>
      <c r="D36" s="50"/>
      <c r="E36" s="32"/>
      <c r="F36" s="32"/>
      <c r="G36" s="32">
        <v>2611</v>
      </c>
      <c r="H36" s="32"/>
      <c r="I36" s="32">
        <v>1700</v>
      </c>
      <c r="J36" s="355">
        <f t="shared" si="2"/>
        <v>4311</v>
      </c>
    </row>
    <row r="37" spans="1:10" s="8" customFormat="1" ht="27.75" customHeight="1" thickBot="1">
      <c r="A37" s="133">
        <v>31</v>
      </c>
      <c r="B37" s="134" t="s">
        <v>315</v>
      </c>
      <c r="C37" s="299"/>
      <c r="D37" s="344">
        <v>3830</v>
      </c>
      <c r="E37" s="300"/>
      <c r="F37" s="300"/>
      <c r="G37" s="300"/>
      <c r="H37" s="300"/>
      <c r="I37" s="300"/>
      <c r="J37" s="545">
        <f>SUM(C37:I37)</f>
        <v>3830</v>
      </c>
    </row>
    <row r="38" spans="1:10" s="8" customFormat="1" ht="27.75" customHeight="1" thickBot="1">
      <c r="A38" s="153"/>
      <c r="B38" s="135" t="s">
        <v>5</v>
      </c>
      <c r="C38" s="346">
        <f aca="true" t="shared" si="3" ref="C38:J38">SUM(C7:C37)</f>
        <v>111503</v>
      </c>
      <c r="D38" s="347">
        <f t="shared" si="3"/>
        <v>176110</v>
      </c>
      <c r="E38" s="348">
        <f t="shared" si="3"/>
        <v>8996</v>
      </c>
      <c r="F38" s="348">
        <f t="shared" si="3"/>
        <v>18510</v>
      </c>
      <c r="G38" s="348">
        <f t="shared" si="3"/>
        <v>107784</v>
      </c>
      <c r="H38" s="348">
        <f t="shared" si="3"/>
        <v>0</v>
      </c>
      <c r="I38" s="348">
        <f t="shared" si="3"/>
        <v>413774</v>
      </c>
      <c r="J38" s="349">
        <f t="shared" si="3"/>
        <v>836677</v>
      </c>
    </row>
    <row r="39" ht="13.5"/>
    <row r="40" ht="13.5">
      <c r="I40" s="48"/>
    </row>
    <row r="41" ht="13.5">
      <c r="I41" s="48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sheetProtection/>
  <mergeCells count="11">
    <mergeCell ref="J5:J6"/>
    <mergeCell ref="B4:B6"/>
    <mergeCell ref="H5:H6"/>
    <mergeCell ref="C4:J4"/>
    <mergeCell ref="F5:F6"/>
    <mergeCell ref="G5:G6"/>
    <mergeCell ref="I5:I6"/>
    <mergeCell ref="A4:A6"/>
    <mergeCell ref="C5:C6"/>
    <mergeCell ref="D5:D6"/>
    <mergeCell ref="E5:E6"/>
  </mergeCells>
  <printOptions/>
  <pageMargins left="0.7874015748031497" right="0.7874015748031497" top="0.7874015748031497" bottom="0.7874015748031497" header="0.3937007874015748" footer="0.3937007874015748"/>
  <pageSetup firstPageNumber="20" useFirstPageNumber="1" horizontalDpi="600" verticalDpi="600" orientation="portrait" paperSize="9" scale="81" r:id="rId4"/>
  <headerFooter alignWithMargins="0">
    <oddFooter>&amp;C&amp;"ＭＳ Ｐ明朝,標準"- &amp;P -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40"/>
  <sheetViews>
    <sheetView view="pageBreakPreview" zoomScaleSheetLayoutView="100" zoomScalePageLayoutView="0" workbookViewId="0" topLeftCell="A1">
      <pane xSplit="2" ySplit="6" topLeftCell="C3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C51" sqref="C51"/>
    </sheetView>
  </sheetViews>
  <sheetFormatPr defaultColWidth="11.25390625" defaultRowHeight="12.75"/>
  <cols>
    <col min="1" max="1" width="5.625" style="20" customWidth="1"/>
    <col min="2" max="2" width="12.625" style="120" customWidth="1"/>
    <col min="3" max="9" width="10.625" style="27" customWidth="1"/>
    <col min="10" max="10" width="12.625" style="27" customWidth="1"/>
    <col min="11" max="16384" width="11.25390625" style="1" customWidth="1"/>
  </cols>
  <sheetData>
    <row r="1" spans="3:10" ht="39.75" customHeight="1">
      <c r="C1" s="226"/>
      <c r="D1" s="226"/>
      <c r="E1" s="226"/>
      <c r="F1" s="226"/>
      <c r="G1" s="226"/>
      <c r="H1" s="226"/>
      <c r="I1" s="226"/>
      <c r="J1" s="227"/>
    </row>
    <row r="2" spans="1:10" s="10" customFormat="1" ht="19.5" customHeight="1">
      <c r="A2" s="19" t="s">
        <v>140</v>
      </c>
      <c r="B2" s="150"/>
      <c r="C2" s="67"/>
      <c r="D2" s="67"/>
      <c r="E2" s="67"/>
      <c r="F2" s="67"/>
      <c r="G2" s="67"/>
      <c r="H2" s="67"/>
      <c r="I2" s="67"/>
      <c r="J2" s="67"/>
    </row>
    <row r="3" spans="1:10" s="8" customFormat="1" ht="19.5" customHeight="1" thickBot="1">
      <c r="A3" s="89"/>
      <c r="B3" s="120"/>
      <c r="C3" s="27"/>
      <c r="D3" s="27"/>
      <c r="E3" s="27"/>
      <c r="F3" s="27"/>
      <c r="G3" s="27"/>
      <c r="H3" s="27"/>
      <c r="I3" s="27"/>
      <c r="J3" s="27"/>
    </row>
    <row r="4" spans="1:10" s="8" customFormat="1" ht="19.5" customHeight="1">
      <c r="A4" s="727" t="s">
        <v>62</v>
      </c>
      <c r="B4" s="732" t="s">
        <v>0</v>
      </c>
      <c r="C4" s="736" t="s">
        <v>139</v>
      </c>
      <c r="D4" s="736"/>
      <c r="E4" s="736"/>
      <c r="F4" s="736"/>
      <c r="G4" s="736"/>
      <c r="H4" s="736"/>
      <c r="I4" s="736"/>
      <c r="J4" s="737"/>
    </row>
    <row r="5" spans="1:10" s="8" customFormat="1" ht="19.5" customHeight="1">
      <c r="A5" s="738"/>
      <c r="B5" s="733"/>
      <c r="C5" s="740" t="s">
        <v>121</v>
      </c>
      <c r="D5" s="724" t="s">
        <v>59</v>
      </c>
      <c r="E5" s="724" t="s">
        <v>1</v>
      </c>
      <c r="F5" s="724" t="s">
        <v>60</v>
      </c>
      <c r="G5" s="724" t="s">
        <v>61</v>
      </c>
      <c r="H5" s="726" t="s">
        <v>135</v>
      </c>
      <c r="I5" s="726" t="s">
        <v>134</v>
      </c>
      <c r="J5" s="730" t="s">
        <v>132</v>
      </c>
    </row>
    <row r="6" spans="1:10" s="8" customFormat="1" ht="19.5" customHeight="1" thickBot="1">
      <c r="A6" s="739"/>
      <c r="B6" s="734"/>
      <c r="C6" s="741"/>
      <c r="D6" s="725"/>
      <c r="E6" s="725"/>
      <c r="F6" s="725"/>
      <c r="G6" s="725"/>
      <c r="H6" s="735"/>
      <c r="I6" s="725"/>
      <c r="J6" s="731"/>
    </row>
    <row r="7" spans="1:10" s="8" customFormat="1" ht="27.75" customHeight="1">
      <c r="A7" s="128">
        <v>1</v>
      </c>
      <c r="B7" s="129" t="s">
        <v>10</v>
      </c>
      <c r="C7" s="293">
        <v>2876</v>
      </c>
      <c r="D7" s="343">
        <v>37832</v>
      </c>
      <c r="E7" s="292"/>
      <c r="F7" s="292"/>
      <c r="G7" s="292"/>
      <c r="H7" s="292">
        <v>649</v>
      </c>
      <c r="I7" s="292">
        <v>5083</v>
      </c>
      <c r="J7" s="296">
        <f aca="true" t="shared" si="0" ref="J7:J12">SUM(C7:I7)</f>
        <v>46440</v>
      </c>
    </row>
    <row r="8" spans="1:10" s="8" customFormat="1" ht="27.75" customHeight="1">
      <c r="A8" s="130">
        <v>2</v>
      </c>
      <c r="B8" s="131" t="s">
        <v>3</v>
      </c>
      <c r="C8" s="36"/>
      <c r="D8" s="50"/>
      <c r="E8" s="32"/>
      <c r="F8" s="32"/>
      <c r="G8" s="32">
        <v>5652</v>
      </c>
      <c r="H8" s="32"/>
      <c r="I8" s="32">
        <v>5445</v>
      </c>
      <c r="J8" s="298">
        <f t="shared" si="0"/>
        <v>11097</v>
      </c>
    </row>
    <row r="9" spans="1:10" s="8" customFormat="1" ht="27.75" customHeight="1">
      <c r="A9" s="130">
        <v>3</v>
      </c>
      <c r="B9" s="131" t="s">
        <v>11</v>
      </c>
      <c r="C9" s="36"/>
      <c r="D9" s="50"/>
      <c r="E9" s="32">
        <v>3067</v>
      </c>
      <c r="F9" s="32"/>
      <c r="G9" s="32"/>
      <c r="H9" s="32"/>
      <c r="I9" s="32">
        <v>10421</v>
      </c>
      <c r="J9" s="298">
        <f t="shared" si="0"/>
        <v>13488</v>
      </c>
    </row>
    <row r="10" spans="1:10" s="8" customFormat="1" ht="27.75" customHeight="1">
      <c r="A10" s="130">
        <v>4</v>
      </c>
      <c r="B10" s="131" t="s">
        <v>4</v>
      </c>
      <c r="C10" s="36"/>
      <c r="D10" s="50"/>
      <c r="E10" s="32"/>
      <c r="F10" s="32"/>
      <c r="G10" s="32"/>
      <c r="H10" s="32"/>
      <c r="I10" s="32">
        <v>7117</v>
      </c>
      <c r="J10" s="298">
        <f t="shared" si="0"/>
        <v>7117</v>
      </c>
    </row>
    <row r="11" spans="1:10" s="8" customFormat="1" ht="27.75" customHeight="1">
      <c r="A11" s="130">
        <v>5</v>
      </c>
      <c r="B11" s="131" t="s">
        <v>12</v>
      </c>
      <c r="C11" s="36"/>
      <c r="D11" s="50">
        <v>3261</v>
      </c>
      <c r="E11" s="32"/>
      <c r="F11" s="32"/>
      <c r="G11" s="32">
        <v>1523</v>
      </c>
      <c r="H11" s="32"/>
      <c r="I11" s="32">
        <v>4818</v>
      </c>
      <c r="J11" s="298">
        <f t="shared" si="0"/>
        <v>9602</v>
      </c>
    </row>
    <row r="12" spans="1:10" s="8" customFormat="1" ht="27.75" customHeight="1">
      <c r="A12" s="130">
        <v>6</v>
      </c>
      <c r="B12" s="131" t="s">
        <v>13</v>
      </c>
      <c r="C12" s="36"/>
      <c r="D12" s="50">
        <v>2863</v>
      </c>
      <c r="E12" s="32"/>
      <c r="F12" s="32">
        <v>983</v>
      </c>
      <c r="G12" s="32">
        <v>926</v>
      </c>
      <c r="H12" s="32"/>
      <c r="I12" s="32">
        <v>2002</v>
      </c>
      <c r="J12" s="298">
        <f t="shared" si="0"/>
        <v>6774</v>
      </c>
    </row>
    <row r="13" spans="1:10" s="8" customFormat="1" ht="27.75" customHeight="1">
      <c r="A13" s="130">
        <v>7</v>
      </c>
      <c r="B13" s="131" t="s">
        <v>14</v>
      </c>
      <c r="C13" s="35"/>
      <c r="D13" s="49"/>
      <c r="E13" s="28"/>
      <c r="F13" s="28"/>
      <c r="G13" s="28"/>
      <c r="H13" s="28"/>
      <c r="I13" s="28"/>
      <c r="J13" s="298"/>
    </row>
    <row r="14" spans="1:10" s="8" customFormat="1" ht="27.75" customHeight="1">
      <c r="A14" s="130">
        <v>8</v>
      </c>
      <c r="B14" s="131" t="s">
        <v>15</v>
      </c>
      <c r="C14" s="36"/>
      <c r="D14" s="50"/>
      <c r="E14" s="32"/>
      <c r="F14" s="32">
        <v>268</v>
      </c>
      <c r="G14" s="32">
        <v>1291</v>
      </c>
      <c r="H14" s="32"/>
      <c r="I14" s="32">
        <v>2100</v>
      </c>
      <c r="J14" s="298">
        <f aca="true" t="shared" si="1" ref="J14:J23">SUM(C14:I14)</f>
        <v>3659</v>
      </c>
    </row>
    <row r="15" spans="1:10" s="8" customFormat="1" ht="27.75" customHeight="1">
      <c r="A15" s="130">
        <v>9</v>
      </c>
      <c r="B15" s="131" t="s">
        <v>16</v>
      </c>
      <c r="C15" s="36"/>
      <c r="D15" s="50"/>
      <c r="E15" s="32"/>
      <c r="F15" s="32"/>
      <c r="G15" s="32">
        <v>4880</v>
      </c>
      <c r="H15" s="32"/>
      <c r="I15" s="32">
        <v>7412</v>
      </c>
      <c r="J15" s="298">
        <f t="shared" si="1"/>
        <v>12292</v>
      </c>
    </row>
    <row r="16" spans="1:10" s="8" customFormat="1" ht="27.75" customHeight="1">
      <c r="A16" s="130">
        <v>10</v>
      </c>
      <c r="B16" s="131" t="s">
        <v>17</v>
      </c>
      <c r="C16" s="36"/>
      <c r="D16" s="50"/>
      <c r="E16" s="32"/>
      <c r="F16" s="32"/>
      <c r="G16" s="32"/>
      <c r="H16" s="32"/>
      <c r="I16" s="32">
        <v>3634</v>
      </c>
      <c r="J16" s="298">
        <f t="shared" si="1"/>
        <v>3634</v>
      </c>
    </row>
    <row r="17" spans="1:10" s="8" customFormat="1" ht="27.75" customHeight="1">
      <c r="A17" s="130">
        <v>11</v>
      </c>
      <c r="B17" s="131" t="s">
        <v>18</v>
      </c>
      <c r="C17" s="36"/>
      <c r="D17" s="50"/>
      <c r="E17" s="32"/>
      <c r="F17" s="32"/>
      <c r="G17" s="32">
        <v>1747</v>
      </c>
      <c r="H17" s="32"/>
      <c r="I17" s="32">
        <v>1749</v>
      </c>
      <c r="J17" s="298">
        <f t="shared" si="1"/>
        <v>3496</v>
      </c>
    </row>
    <row r="18" spans="1:10" s="8" customFormat="1" ht="27.75" customHeight="1">
      <c r="A18" s="130">
        <v>12</v>
      </c>
      <c r="B18" s="131" t="s">
        <v>38</v>
      </c>
      <c r="C18" s="36">
        <v>4366</v>
      </c>
      <c r="D18" s="50"/>
      <c r="E18" s="32"/>
      <c r="F18" s="32"/>
      <c r="G18" s="32"/>
      <c r="H18" s="32"/>
      <c r="I18" s="32"/>
      <c r="J18" s="298">
        <f t="shared" si="1"/>
        <v>4366</v>
      </c>
    </row>
    <row r="19" spans="1:10" s="8" customFormat="1" ht="27.75" customHeight="1">
      <c r="A19" s="130">
        <v>13</v>
      </c>
      <c r="B19" s="131" t="s">
        <v>19</v>
      </c>
      <c r="C19" s="36"/>
      <c r="D19" s="50"/>
      <c r="E19" s="32"/>
      <c r="F19" s="32"/>
      <c r="G19" s="32">
        <v>1015</v>
      </c>
      <c r="H19" s="32"/>
      <c r="I19" s="32">
        <v>2029</v>
      </c>
      <c r="J19" s="298">
        <f t="shared" si="1"/>
        <v>3044</v>
      </c>
    </row>
    <row r="20" spans="1:10" s="8" customFormat="1" ht="27.75" customHeight="1">
      <c r="A20" s="130">
        <v>14</v>
      </c>
      <c r="B20" s="131" t="s">
        <v>20</v>
      </c>
      <c r="C20" s="36"/>
      <c r="D20" s="50"/>
      <c r="E20" s="32"/>
      <c r="F20" s="32"/>
      <c r="G20" s="32">
        <v>1104</v>
      </c>
      <c r="H20" s="32"/>
      <c r="I20" s="32">
        <v>1327</v>
      </c>
      <c r="J20" s="298">
        <f t="shared" si="1"/>
        <v>2431</v>
      </c>
    </row>
    <row r="21" spans="1:10" s="8" customFormat="1" ht="27.75" customHeight="1">
      <c r="A21" s="130">
        <v>15</v>
      </c>
      <c r="B21" s="131" t="s">
        <v>42</v>
      </c>
      <c r="C21" s="36">
        <v>286</v>
      </c>
      <c r="D21" s="50">
        <v>3370</v>
      </c>
      <c r="E21" s="32"/>
      <c r="F21" s="32"/>
      <c r="G21" s="32"/>
      <c r="H21" s="32"/>
      <c r="I21" s="32">
        <v>991</v>
      </c>
      <c r="J21" s="298">
        <f t="shared" si="1"/>
        <v>4647</v>
      </c>
    </row>
    <row r="22" spans="1:10" s="8" customFormat="1" ht="27.75" customHeight="1">
      <c r="A22" s="130">
        <v>16</v>
      </c>
      <c r="B22" s="131" t="s">
        <v>21</v>
      </c>
      <c r="C22" s="36">
        <v>3063</v>
      </c>
      <c r="D22" s="50"/>
      <c r="E22" s="32"/>
      <c r="F22" s="32"/>
      <c r="G22" s="32"/>
      <c r="H22" s="32"/>
      <c r="I22" s="32"/>
      <c r="J22" s="298">
        <f t="shared" si="1"/>
        <v>3063</v>
      </c>
    </row>
    <row r="23" spans="1:10" s="8" customFormat="1" ht="27.75" customHeight="1">
      <c r="A23" s="130">
        <v>17</v>
      </c>
      <c r="B23" s="131" t="s">
        <v>22</v>
      </c>
      <c r="C23" s="36">
        <v>713</v>
      </c>
      <c r="D23" s="50"/>
      <c r="E23" s="32"/>
      <c r="F23" s="32"/>
      <c r="G23" s="32"/>
      <c r="H23" s="32"/>
      <c r="I23" s="32"/>
      <c r="J23" s="298">
        <f t="shared" si="1"/>
        <v>713</v>
      </c>
    </row>
    <row r="24" spans="1:10" s="8" customFormat="1" ht="27.75" customHeight="1">
      <c r="A24" s="130">
        <v>18</v>
      </c>
      <c r="B24" s="131" t="s">
        <v>43</v>
      </c>
      <c r="C24" s="35"/>
      <c r="D24" s="49"/>
      <c r="E24" s="28"/>
      <c r="F24" s="28"/>
      <c r="G24" s="28"/>
      <c r="H24" s="28"/>
      <c r="I24" s="28"/>
      <c r="J24" s="298"/>
    </row>
    <row r="25" spans="1:10" s="8" customFormat="1" ht="27.75" customHeight="1">
      <c r="A25" s="130">
        <v>19</v>
      </c>
      <c r="B25" s="131" t="s">
        <v>23</v>
      </c>
      <c r="C25" s="36"/>
      <c r="D25" s="50"/>
      <c r="E25" s="32"/>
      <c r="F25" s="32"/>
      <c r="G25" s="32">
        <v>564</v>
      </c>
      <c r="H25" s="32"/>
      <c r="I25" s="32">
        <v>200</v>
      </c>
      <c r="J25" s="298">
        <f aca="true" t="shared" si="2" ref="J25:J36">SUM(C25:I25)</f>
        <v>764</v>
      </c>
    </row>
    <row r="26" spans="1:10" s="8" customFormat="1" ht="27.75" customHeight="1">
      <c r="A26" s="130">
        <v>20</v>
      </c>
      <c r="B26" s="131" t="s">
        <v>24</v>
      </c>
      <c r="C26" s="36">
        <v>312</v>
      </c>
      <c r="D26" s="50">
        <v>666</v>
      </c>
      <c r="E26" s="32"/>
      <c r="F26" s="32"/>
      <c r="G26" s="32">
        <v>53</v>
      </c>
      <c r="H26" s="32"/>
      <c r="I26" s="32">
        <v>1650</v>
      </c>
      <c r="J26" s="298">
        <f t="shared" si="2"/>
        <v>2681</v>
      </c>
    </row>
    <row r="27" spans="1:10" s="8" customFormat="1" ht="27.75" customHeight="1">
      <c r="A27" s="130">
        <v>21</v>
      </c>
      <c r="B27" s="131" t="s">
        <v>25</v>
      </c>
      <c r="C27" s="36">
        <v>65</v>
      </c>
      <c r="D27" s="50"/>
      <c r="E27" s="32"/>
      <c r="F27" s="32"/>
      <c r="G27" s="32">
        <v>99</v>
      </c>
      <c r="H27" s="32"/>
      <c r="I27" s="32">
        <v>2061</v>
      </c>
      <c r="J27" s="298">
        <f t="shared" si="2"/>
        <v>2225</v>
      </c>
    </row>
    <row r="28" spans="1:10" s="8" customFormat="1" ht="27.75" customHeight="1">
      <c r="A28" s="130">
        <v>22</v>
      </c>
      <c r="B28" s="131" t="s">
        <v>48</v>
      </c>
      <c r="C28" s="36"/>
      <c r="D28" s="50"/>
      <c r="E28" s="32">
        <v>149</v>
      </c>
      <c r="F28" s="32">
        <v>930</v>
      </c>
      <c r="G28" s="32"/>
      <c r="H28" s="32"/>
      <c r="I28" s="32">
        <v>713</v>
      </c>
      <c r="J28" s="298">
        <f t="shared" si="2"/>
        <v>1792</v>
      </c>
    </row>
    <row r="29" spans="1:10" s="8" customFormat="1" ht="27.75" customHeight="1">
      <c r="A29" s="130">
        <v>23</v>
      </c>
      <c r="B29" s="131" t="s">
        <v>26</v>
      </c>
      <c r="C29" s="36"/>
      <c r="D29" s="50"/>
      <c r="E29" s="32"/>
      <c r="F29" s="32"/>
      <c r="G29" s="32"/>
      <c r="H29" s="32"/>
      <c r="I29" s="32">
        <v>785</v>
      </c>
      <c r="J29" s="298">
        <f t="shared" si="2"/>
        <v>785</v>
      </c>
    </row>
    <row r="30" spans="1:10" s="8" customFormat="1" ht="27.75" customHeight="1">
      <c r="A30" s="130">
        <v>24</v>
      </c>
      <c r="B30" s="131" t="s">
        <v>27</v>
      </c>
      <c r="C30" s="36"/>
      <c r="D30" s="50"/>
      <c r="E30" s="32"/>
      <c r="F30" s="32"/>
      <c r="G30" s="32">
        <v>146</v>
      </c>
      <c r="H30" s="32"/>
      <c r="I30" s="32">
        <v>2609</v>
      </c>
      <c r="J30" s="298">
        <f t="shared" si="2"/>
        <v>2755</v>
      </c>
    </row>
    <row r="31" spans="1:10" s="8" customFormat="1" ht="27.75" customHeight="1">
      <c r="A31" s="130">
        <v>25</v>
      </c>
      <c r="B31" s="131" t="s">
        <v>39</v>
      </c>
      <c r="C31" s="36"/>
      <c r="D31" s="50"/>
      <c r="E31" s="32"/>
      <c r="F31" s="32"/>
      <c r="G31" s="32"/>
      <c r="H31" s="32"/>
      <c r="I31" s="32">
        <v>8100</v>
      </c>
      <c r="J31" s="298">
        <f t="shared" si="2"/>
        <v>8100</v>
      </c>
    </row>
    <row r="32" spans="1:10" s="8" customFormat="1" ht="27.75" customHeight="1">
      <c r="A32" s="130">
        <v>26</v>
      </c>
      <c r="B32" s="131" t="s">
        <v>28</v>
      </c>
      <c r="C32" s="36">
        <v>578</v>
      </c>
      <c r="D32" s="50"/>
      <c r="E32" s="32"/>
      <c r="F32" s="32">
        <v>145</v>
      </c>
      <c r="G32" s="32"/>
      <c r="H32" s="32"/>
      <c r="I32" s="32"/>
      <c r="J32" s="298">
        <f t="shared" si="2"/>
        <v>723</v>
      </c>
    </row>
    <row r="33" spans="1:10" s="8" customFormat="1" ht="27.75" customHeight="1">
      <c r="A33" s="130">
        <v>27</v>
      </c>
      <c r="B33" s="131" t="s">
        <v>29</v>
      </c>
      <c r="C33" s="36"/>
      <c r="D33" s="50"/>
      <c r="E33" s="32"/>
      <c r="F33" s="32"/>
      <c r="G33" s="32"/>
      <c r="H33" s="32"/>
      <c r="I33" s="32">
        <v>2001</v>
      </c>
      <c r="J33" s="298">
        <f t="shared" si="2"/>
        <v>2001</v>
      </c>
    </row>
    <row r="34" spans="1:10" s="8" customFormat="1" ht="27.75" customHeight="1">
      <c r="A34" s="130">
        <v>28</v>
      </c>
      <c r="B34" s="131" t="s">
        <v>30</v>
      </c>
      <c r="C34" s="36"/>
      <c r="D34" s="50"/>
      <c r="E34" s="32"/>
      <c r="F34" s="32"/>
      <c r="G34" s="32"/>
      <c r="H34" s="32"/>
      <c r="I34" s="32">
        <v>589</v>
      </c>
      <c r="J34" s="298">
        <f t="shared" si="2"/>
        <v>589</v>
      </c>
    </row>
    <row r="35" spans="1:10" s="8" customFormat="1" ht="27.75" customHeight="1">
      <c r="A35" s="130">
        <v>29</v>
      </c>
      <c r="B35" s="131" t="s">
        <v>31</v>
      </c>
      <c r="C35" s="36"/>
      <c r="D35" s="50"/>
      <c r="E35" s="32"/>
      <c r="F35" s="32"/>
      <c r="G35" s="32">
        <v>610</v>
      </c>
      <c r="H35" s="32"/>
      <c r="I35" s="32">
        <v>431</v>
      </c>
      <c r="J35" s="298">
        <f t="shared" si="2"/>
        <v>1041</v>
      </c>
    </row>
    <row r="36" spans="1:10" s="8" customFormat="1" ht="27.75" customHeight="1">
      <c r="A36" s="152">
        <v>30</v>
      </c>
      <c r="B36" s="131" t="s">
        <v>32</v>
      </c>
      <c r="C36" s="36"/>
      <c r="D36" s="50"/>
      <c r="E36" s="32"/>
      <c r="F36" s="32"/>
      <c r="G36" s="32">
        <v>457</v>
      </c>
      <c r="H36" s="32"/>
      <c r="I36" s="32">
        <v>330</v>
      </c>
      <c r="J36" s="298">
        <f t="shared" si="2"/>
        <v>787</v>
      </c>
    </row>
    <row r="37" spans="1:10" s="8" customFormat="1" ht="27.75" customHeight="1" thickBot="1">
      <c r="A37" s="133">
        <v>31</v>
      </c>
      <c r="B37" s="134" t="s">
        <v>315</v>
      </c>
      <c r="C37" s="299"/>
      <c r="D37" s="344">
        <v>849</v>
      </c>
      <c r="E37" s="300"/>
      <c r="F37" s="300"/>
      <c r="G37" s="300"/>
      <c r="H37" s="300"/>
      <c r="I37" s="300"/>
      <c r="J37" s="345">
        <f>SUM(C37:I37)</f>
        <v>849</v>
      </c>
    </row>
    <row r="38" spans="1:10" s="8" customFormat="1" ht="27.75" customHeight="1" thickBot="1">
      <c r="A38" s="153"/>
      <c r="B38" s="135" t="s">
        <v>5</v>
      </c>
      <c r="C38" s="346">
        <f aca="true" t="shared" si="3" ref="C38:J38">SUM(C7:C37)</f>
        <v>12259</v>
      </c>
      <c r="D38" s="347">
        <f t="shared" si="3"/>
        <v>48841</v>
      </c>
      <c r="E38" s="348">
        <f t="shared" si="3"/>
        <v>3216</v>
      </c>
      <c r="F38" s="348">
        <f t="shared" si="3"/>
        <v>2326</v>
      </c>
      <c r="G38" s="348">
        <f t="shared" si="3"/>
        <v>20067</v>
      </c>
      <c r="H38" s="348">
        <f t="shared" si="3"/>
        <v>649</v>
      </c>
      <c r="I38" s="348">
        <f t="shared" si="3"/>
        <v>73597</v>
      </c>
      <c r="J38" s="349">
        <f t="shared" si="3"/>
        <v>160955</v>
      </c>
    </row>
    <row r="39" ht="13.5">
      <c r="I39" s="48"/>
    </row>
    <row r="40" ht="13.5">
      <c r="I40" s="48"/>
    </row>
  </sheetData>
  <sheetProtection/>
  <mergeCells count="11">
    <mergeCell ref="A4:A6"/>
    <mergeCell ref="C5:C6"/>
    <mergeCell ref="D5:D6"/>
    <mergeCell ref="E5:E6"/>
    <mergeCell ref="I5:I6"/>
    <mergeCell ref="J5:J6"/>
    <mergeCell ref="B4:B6"/>
    <mergeCell ref="C4:J4"/>
    <mergeCell ref="F5:F6"/>
    <mergeCell ref="G5:G6"/>
    <mergeCell ref="H5:H6"/>
  </mergeCells>
  <printOptions/>
  <pageMargins left="0.7874015748031497" right="0.7874015748031497" top="0.7874015748031497" bottom="0.7874015748031497" header="0.3937007874015748" footer="0.3937007874015748"/>
  <pageSetup firstPageNumber="21" useFirstPageNumber="1" horizontalDpi="600" verticalDpi="600" orientation="portrait" paperSize="9" scale="81" r:id="rId3"/>
  <headerFooter alignWithMargins="0">
    <oddFooter>&amp;C&amp;"ＭＳ Ｐ明朝,標準"- &amp;P -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V4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M3" sqref="M3:M5"/>
    </sheetView>
  </sheetViews>
  <sheetFormatPr defaultColWidth="11.25390625" defaultRowHeight="14.25" customHeight="1"/>
  <cols>
    <col min="1" max="1" width="5.625" style="1" customWidth="1"/>
    <col min="2" max="2" width="14.625" style="94" customWidth="1"/>
    <col min="3" max="3" width="10.625" style="18" customWidth="1"/>
    <col min="4" max="7" width="9.625" style="45" customWidth="1"/>
    <col min="8" max="11" width="9.625" style="266" customWidth="1"/>
    <col min="12" max="15" width="10.625" style="269" customWidth="1"/>
    <col min="16" max="16" width="10.625" style="274" customWidth="1"/>
    <col min="17" max="19" width="9.625" style="283" customWidth="1"/>
    <col min="20" max="21" width="9.625" style="269" customWidth="1"/>
    <col min="22" max="22" width="5.625" style="1" customWidth="1"/>
    <col min="23" max="16384" width="11.25390625" style="1" customWidth="1"/>
  </cols>
  <sheetData>
    <row r="1" spans="1:19" s="69" customFormat="1" ht="19.5" customHeight="1">
      <c r="A1" s="69" t="s">
        <v>100</v>
      </c>
      <c r="B1" s="90"/>
      <c r="C1" s="672"/>
      <c r="D1" s="23"/>
      <c r="E1" s="23"/>
      <c r="F1" s="23"/>
      <c r="G1" s="23"/>
      <c r="H1" s="263"/>
      <c r="I1" s="263"/>
      <c r="J1" s="263"/>
      <c r="K1" s="263"/>
      <c r="P1" s="87"/>
      <c r="Q1" s="275"/>
      <c r="R1" s="275"/>
      <c r="S1" s="275"/>
    </row>
    <row r="2" spans="2:19" s="51" customFormat="1" ht="19.5" customHeight="1" thickBot="1">
      <c r="B2" s="91"/>
      <c r="C2" s="70"/>
      <c r="D2" s="24"/>
      <c r="E2" s="24"/>
      <c r="F2" s="24"/>
      <c r="G2" s="428"/>
      <c r="H2" s="429"/>
      <c r="I2" s="89"/>
      <c r="J2" s="89"/>
      <c r="K2" s="89"/>
      <c r="P2" s="272"/>
      <c r="Q2" s="276"/>
      <c r="R2" s="276"/>
      <c r="S2" s="276"/>
    </row>
    <row r="3" spans="1:22" s="51" customFormat="1" ht="19.5" customHeight="1">
      <c r="A3" s="765" t="s">
        <v>159</v>
      </c>
      <c r="B3" s="769" t="s">
        <v>0</v>
      </c>
      <c r="C3" s="772" t="s">
        <v>158</v>
      </c>
      <c r="D3" s="775" t="s">
        <v>141</v>
      </c>
      <c r="E3" s="776"/>
      <c r="F3" s="776"/>
      <c r="G3" s="777"/>
      <c r="H3" s="778" t="s">
        <v>157</v>
      </c>
      <c r="I3" s="779"/>
      <c r="J3" s="779"/>
      <c r="K3" s="780"/>
      <c r="L3" s="751" t="s">
        <v>216</v>
      </c>
      <c r="M3" s="751" t="s">
        <v>182</v>
      </c>
      <c r="N3" s="751" t="s">
        <v>183</v>
      </c>
      <c r="O3" s="754" t="s">
        <v>184</v>
      </c>
      <c r="P3" s="768" t="s">
        <v>206</v>
      </c>
      <c r="Q3" s="745" t="s">
        <v>207</v>
      </c>
      <c r="R3" s="745" t="s">
        <v>161</v>
      </c>
      <c r="S3" s="748" t="s">
        <v>208</v>
      </c>
      <c r="T3" s="760" t="s">
        <v>163</v>
      </c>
      <c r="U3" s="757" t="s">
        <v>162</v>
      </c>
      <c r="V3" s="742" t="s">
        <v>159</v>
      </c>
    </row>
    <row r="4" spans="1:22" s="51" customFormat="1" ht="30" customHeight="1">
      <c r="A4" s="766"/>
      <c r="B4" s="770"/>
      <c r="C4" s="773"/>
      <c r="D4" s="598" t="s">
        <v>122</v>
      </c>
      <c r="E4" s="599" t="s">
        <v>123</v>
      </c>
      <c r="F4" s="600" t="s">
        <v>124</v>
      </c>
      <c r="G4" s="288" t="s">
        <v>125</v>
      </c>
      <c r="H4" s="601" t="s">
        <v>142</v>
      </c>
      <c r="I4" s="602" t="s">
        <v>143</v>
      </c>
      <c r="J4" s="602" t="s">
        <v>144</v>
      </c>
      <c r="K4" s="603" t="s">
        <v>145</v>
      </c>
      <c r="L4" s="752"/>
      <c r="M4" s="752"/>
      <c r="N4" s="752"/>
      <c r="O4" s="755"/>
      <c r="P4" s="746"/>
      <c r="Q4" s="763"/>
      <c r="R4" s="746"/>
      <c r="S4" s="749"/>
      <c r="T4" s="761"/>
      <c r="U4" s="758"/>
      <c r="V4" s="743"/>
    </row>
    <row r="5" spans="1:22" s="51" customFormat="1" ht="30" customHeight="1" thickBot="1">
      <c r="A5" s="767"/>
      <c r="B5" s="771"/>
      <c r="C5" s="774"/>
      <c r="D5" s="604" t="s">
        <v>146</v>
      </c>
      <c r="E5" s="605" t="s">
        <v>147</v>
      </c>
      <c r="F5" s="231" t="s">
        <v>148</v>
      </c>
      <c r="G5" s="231" t="s">
        <v>160</v>
      </c>
      <c r="H5" s="606" t="s">
        <v>188</v>
      </c>
      <c r="I5" s="607" t="s">
        <v>187</v>
      </c>
      <c r="J5" s="607" t="s">
        <v>186</v>
      </c>
      <c r="K5" s="606" t="s">
        <v>185</v>
      </c>
      <c r="L5" s="753"/>
      <c r="M5" s="753"/>
      <c r="N5" s="753"/>
      <c r="O5" s="756"/>
      <c r="P5" s="747"/>
      <c r="Q5" s="764"/>
      <c r="R5" s="747"/>
      <c r="S5" s="750"/>
      <c r="T5" s="762"/>
      <c r="U5" s="759"/>
      <c r="V5" s="744"/>
    </row>
    <row r="6" spans="1:22" s="51" customFormat="1" ht="25.5" customHeight="1">
      <c r="A6" s="95">
        <v>1</v>
      </c>
      <c r="B6" s="54" t="s">
        <v>10</v>
      </c>
      <c r="C6" s="608">
        <v>355683</v>
      </c>
      <c r="D6" s="609">
        <v>139240</v>
      </c>
      <c r="E6" s="610">
        <v>392</v>
      </c>
      <c r="F6" s="609">
        <v>120438</v>
      </c>
      <c r="G6" s="305">
        <f>N6+O6</f>
        <v>43918</v>
      </c>
      <c r="H6" s="611">
        <v>33099</v>
      </c>
      <c r="I6" s="612">
        <v>5917</v>
      </c>
      <c r="J6" s="612">
        <v>477</v>
      </c>
      <c r="K6" s="613">
        <v>15</v>
      </c>
      <c r="L6" s="336">
        <f>SUM(H6:K6)</f>
        <v>39508</v>
      </c>
      <c r="M6" s="609">
        <v>2005</v>
      </c>
      <c r="N6" s="336">
        <f>L6+M6</f>
        <v>41513</v>
      </c>
      <c r="O6" s="609">
        <v>2405</v>
      </c>
      <c r="P6" s="611">
        <v>249100</v>
      </c>
      <c r="Q6" s="614">
        <f>D6/P6*100</f>
        <v>55.89723002810116</v>
      </c>
      <c r="R6" s="615">
        <f>F6/D6*100</f>
        <v>86.49669635162309</v>
      </c>
      <c r="S6" s="616">
        <f>G6/'(3)実績取水量'!J7*100</f>
        <v>94.5693367786391</v>
      </c>
      <c r="T6" s="337">
        <f>N6/G6*100</f>
        <v>94.52388542283346</v>
      </c>
      <c r="U6" s="338">
        <f>L6/G6*100</f>
        <v>89.95855913292955</v>
      </c>
      <c r="V6" s="96">
        <v>1</v>
      </c>
    </row>
    <row r="7" spans="1:22" s="89" customFormat="1" ht="18.75" customHeight="1">
      <c r="A7" s="157"/>
      <c r="B7" s="158"/>
      <c r="C7" s="617"/>
      <c r="D7" s="618"/>
      <c r="E7" s="619"/>
      <c r="F7" s="618"/>
      <c r="G7" s="620" t="s">
        <v>164</v>
      </c>
      <c r="H7" s="264"/>
      <c r="I7" s="621"/>
      <c r="J7" s="621"/>
      <c r="K7" s="622"/>
      <c r="L7" s="618"/>
      <c r="M7" s="618"/>
      <c r="N7" s="618"/>
      <c r="O7" s="618"/>
      <c r="P7" s="264"/>
      <c r="Q7" s="623"/>
      <c r="R7" s="624"/>
      <c r="S7" s="625"/>
      <c r="T7" s="626"/>
      <c r="U7" s="627"/>
      <c r="V7" s="159"/>
    </row>
    <row r="8" spans="1:22" s="51" customFormat="1" ht="25.5" customHeight="1">
      <c r="A8" s="97">
        <v>2</v>
      </c>
      <c r="B8" s="52" t="s">
        <v>149</v>
      </c>
      <c r="C8" s="628">
        <v>87734</v>
      </c>
      <c r="D8" s="629">
        <v>35603</v>
      </c>
      <c r="E8" s="630">
        <v>406</v>
      </c>
      <c r="F8" s="629">
        <v>29616</v>
      </c>
      <c r="G8" s="631">
        <f>N8+O8</f>
        <v>10811</v>
      </c>
      <c r="H8" s="632">
        <v>7813</v>
      </c>
      <c r="I8" s="633">
        <v>1217</v>
      </c>
      <c r="J8" s="633">
        <v>1079</v>
      </c>
      <c r="K8" s="634">
        <v>0</v>
      </c>
      <c r="L8" s="635">
        <f>SUM(H8:K8)</f>
        <v>10109</v>
      </c>
      <c r="M8" s="629">
        <v>306</v>
      </c>
      <c r="N8" s="636">
        <f>L8+M8</f>
        <v>10415</v>
      </c>
      <c r="O8" s="629">
        <v>396</v>
      </c>
      <c r="P8" s="632">
        <v>56000</v>
      </c>
      <c r="Q8" s="614">
        <f>D8/P8*100</f>
        <v>63.57678571428571</v>
      </c>
      <c r="R8" s="615">
        <f>F8/D8*100</f>
        <v>83.184001348201</v>
      </c>
      <c r="S8" s="616">
        <f>G8/'(3)実績取水量'!J8*100</f>
        <v>97.42272686311615</v>
      </c>
      <c r="T8" s="637">
        <f>N8/G8*100</f>
        <v>96.33706410137822</v>
      </c>
      <c r="U8" s="638">
        <f>L8/G8*100</f>
        <v>93.5066136342614</v>
      </c>
      <c r="V8" s="53">
        <v>2</v>
      </c>
    </row>
    <row r="9" spans="1:22" s="51" customFormat="1" ht="25.5" customHeight="1">
      <c r="A9" s="97">
        <v>3</v>
      </c>
      <c r="B9" s="52" t="s">
        <v>11</v>
      </c>
      <c r="C9" s="639">
        <v>124791</v>
      </c>
      <c r="D9" s="629">
        <v>41278</v>
      </c>
      <c r="E9" s="630">
        <v>331</v>
      </c>
      <c r="F9" s="629">
        <v>36764</v>
      </c>
      <c r="G9" s="631">
        <v>13419</v>
      </c>
      <c r="H9" s="640" t="s">
        <v>278</v>
      </c>
      <c r="I9" s="640" t="s">
        <v>277</v>
      </c>
      <c r="J9" s="640" t="s">
        <v>277</v>
      </c>
      <c r="K9" s="640" t="s">
        <v>277</v>
      </c>
      <c r="L9" s="641">
        <v>12820</v>
      </c>
      <c r="M9" s="629">
        <v>443</v>
      </c>
      <c r="N9" s="636">
        <f>L9+M9</f>
        <v>13263</v>
      </c>
      <c r="O9" s="629">
        <v>156</v>
      </c>
      <c r="P9" s="632">
        <v>61000</v>
      </c>
      <c r="Q9" s="614">
        <f aca="true" t="shared" si="0" ref="Q9:Q38">D9/P9*100</f>
        <v>67.66885245901639</v>
      </c>
      <c r="R9" s="615">
        <f aca="true" t="shared" si="1" ref="R9:R38">F9/D9*100</f>
        <v>89.06439265468288</v>
      </c>
      <c r="S9" s="616">
        <f>G9/'(3)実績取水量'!J9*100</f>
        <v>99.48843416370107</v>
      </c>
      <c r="T9" s="637">
        <f aca="true" t="shared" si="2" ref="T9:T38">N9/G9*100</f>
        <v>98.83746926000447</v>
      </c>
      <c r="U9" s="638">
        <f aca="true" t="shared" si="3" ref="U9:U38">L9/G9*100</f>
        <v>95.5361800432223</v>
      </c>
      <c r="V9" s="53">
        <v>3</v>
      </c>
    </row>
    <row r="10" spans="1:22" s="51" customFormat="1" ht="25.5" customHeight="1">
      <c r="A10" s="97">
        <v>4</v>
      </c>
      <c r="B10" s="52" t="s">
        <v>4</v>
      </c>
      <c r="C10" s="639">
        <v>65174</v>
      </c>
      <c r="D10" s="629">
        <v>21900</v>
      </c>
      <c r="E10" s="630">
        <v>336</v>
      </c>
      <c r="F10" s="629">
        <v>19499</v>
      </c>
      <c r="G10" s="631">
        <f aca="true" t="shared" si="4" ref="G10:G36">N10+O10</f>
        <v>7117</v>
      </c>
      <c r="H10" s="632">
        <v>5101</v>
      </c>
      <c r="I10" s="633">
        <v>505</v>
      </c>
      <c r="J10" s="633">
        <v>267</v>
      </c>
      <c r="K10" s="634">
        <v>705</v>
      </c>
      <c r="L10" s="635">
        <f aca="true" t="shared" si="5" ref="L10:L37">SUM(H10:K10)</f>
        <v>6578</v>
      </c>
      <c r="M10" s="629">
        <v>213</v>
      </c>
      <c r="N10" s="636">
        <f>L10+M10</f>
        <v>6791</v>
      </c>
      <c r="O10" s="629">
        <v>326</v>
      </c>
      <c r="P10" s="632">
        <v>38000</v>
      </c>
      <c r="Q10" s="614">
        <f t="shared" si="0"/>
        <v>57.631578947368425</v>
      </c>
      <c r="R10" s="615">
        <f t="shared" si="1"/>
        <v>89.03652968036529</v>
      </c>
      <c r="S10" s="616">
        <f>G10/'(3)実績取水量'!J10*100</f>
        <v>100</v>
      </c>
      <c r="T10" s="637">
        <f t="shared" si="2"/>
        <v>95.4194182942251</v>
      </c>
      <c r="U10" s="638">
        <f t="shared" si="3"/>
        <v>92.42658423493046</v>
      </c>
      <c r="V10" s="53">
        <v>4</v>
      </c>
    </row>
    <row r="11" spans="1:22" s="51" customFormat="1" ht="25.5" customHeight="1">
      <c r="A11" s="97">
        <v>5</v>
      </c>
      <c r="B11" s="52" t="s">
        <v>12</v>
      </c>
      <c r="C11" s="639">
        <v>66866</v>
      </c>
      <c r="D11" s="629">
        <v>31281</v>
      </c>
      <c r="E11" s="630">
        <v>468</v>
      </c>
      <c r="F11" s="629">
        <v>25701</v>
      </c>
      <c r="G11" s="631">
        <f t="shared" si="4"/>
        <v>9381</v>
      </c>
      <c r="H11" s="632">
        <v>5431</v>
      </c>
      <c r="I11" s="642">
        <v>1135</v>
      </c>
      <c r="J11" s="642">
        <v>1226</v>
      </c>
      <c r="K11" s="643">
        <v>954</v>
      </c>
      <c r="L11" s="635">
        <f t="shared" si="5"/>
        <v>8746</v>
      </c>
      <c r="M11" s="629">
        <v>275</v>
      </c>
      <c r="N11" s="636">
        <f>L11+M11</f>
        <v>9021</v>
      </c>
      <c r="O11" s="629">
        <v>360</v>
      </c>
      <c r="P11" s="632">
        <v>44300</v>
      </c>
      <c r="Q11" s="614">
        <f t="shared" si="0"/>
        <v>70.61173814898419</v>
      </c>
      <c r="R11" s="615">
        <f t="shared" si="1"/>
        <v>82.16169559796683</v>
      </c>
      <c r="S11" s="616">
        <f>G11/'(3)実績取水量'!J11*100</f>
        <v>97.6983961674651</v>
      </c>
      <c r="T11" s="637">
        <f t="shared" si="2"/>
        <v>96.16245602814199</v>
      </c>
      <c r="U11" s="638">
        <f t="shared" si="3"/>
        <v>93.23099882741712</v>
      </c>
      <c r="V11" s="53">
        <v>5</v>
      </c>
    </row>
    <row r="12" spans="1:22" s="51" customFormat="1" ht="25.5" customHeight="1">
      <c r="A12" s="97">
        <v>6</v>
      </c>
      <c r="B12" s="52" t="s">
        <v>13</v>
      </c>
      <c r="C12" s="639">
        <v>57377</v>
      </c>
      <c r="D12" s="629">
        <v>20269</v>
      </c>
      <c r="E12" s="630">
        <v>356</v>
      </c>
      <c r="F12" s="629">
        <v>17805</v>
      </c>
      <c r="G12" s="631">
        <f t="shared" si="4"/>
        <v>6499</v>
      </c>
      <c r="H12" s="632">
        <v>4990</v>
      </c>
      <c r="I12" s="633">
        <v>640</v>
      </c>
      <c r="J12" s="633">
        <v>86</v>
      </c>
      <c r="K12" s="634">
        <v>0</v>
      </c>
      <c r="L12" s="635">
        <f t="shared" si="5"/>
        <v>5716</v>
      </c>
      <c r="M12" s="629">
        <v>268</v>
      </c>
      <c r="N12" s="636">
        <f>L12+M12</f>
        <v>5984</v>
      </c>
      <c r="O12" s="629">
        <v>515</v>
      </c>
      <c r="P12" s="632">
        <v>23700</v>
      </c>
      <c r="Q12" s="614">
        <f t="shared" si="0"/>
        <v>85.52320675105484</v>
      </c>
      <c r="R12" s="615">
        <f t="shared" si="1"/>
        <v>87.84350485963786</v>
      </c>
      <c r="S12" s="616">
        <f>G12/'(3)実績取水量'!J12*100</f>
        <v>95.94036020076764</v>
      </c>
      <c r="T12" s="637">
        <f t="shared" si="2"/>
        <v>92.07570395445454</v>
      </c>
      <c r="U12" s="638">
        <f t="shared" si="3"/>
        <v>87.95199261424834</v>
      </c>
      <c r="V12" s="53">
        <v>6</v>
      </c>
    </row>
    <row r="13" spans="1:22" s="51" customFormat="1" ht="25.5" customHeight="1">
      <c r="A13" s="97">
        <v>7</v>
      </c>
      <c r="B13" s="52" t="s">
        <v>14</v>
      </c>
      <c r="C13" s="644"/>
      <c r="D13" s="645"/>
      <c r="E13" s="646"/>
      <c r="F13" s="645"/>
      <c r="G13" s="631"/>
      <c r="H13" s="647"/>
      <c r="I13" s="648"/>
      <c r="J13" s="648"/>
      <c r="K13" s="649"/>
      <c r="L13" s="635"/>
      <c r="M13" s="645"/>
      <c r="N13" s="636"/>
      <c r="O13" s="645"/>
      <c r="P13" s="647"/>
      <c r="Q13" s="614"/>
      <c r="R13" s="615"/>
      <c r="S13" s="616"/>
      <c r="T13" s="637"/>
      <c r="U13" s="638"/>
      <c r="V13" s="53">
        <v>7</v>
      </c>
    </row>
    <row r="14" spans="1:22" s="51" customFormat="1" ht="25.5" customHeight="1">
      <c r="A14" s="97">
        <v>8</v>
      </c>
      <c r="B14" s="52" t="s">
        <v>15</v>
      </c>
      <c r="C14" s="639">
        <v>27213</v>
      </c>
      <c r="D14" s="629">
        <v>10451</v>
      </c>
      <c r="E14" s="630">
        <v>387</v>
      </c>
      <c r="F14" s="629">
        <v>9079</v>
      </c>
      <c r="G14" s="631">
        <f t="shared" si="4"/>
        <v>3314</v>
      </c>
      <c r="H14" s="640" t="s">
        <v>278</v>
      </c>
      <c r="I14" s="640" t="s">
        <v>277</v>
      </c>
      <c r="J14" s="640" t="s">
        <v>277</v>
      </c>
      <c r="K14" s="640" t="s">
        <v>277</v>
      </c>
      <c r="L14" s="641">
        <v>2751</v>
      </c>
      <c r="M14" s="629">
        <v>90</v>
      </c>
      <c r="N14" s="636">
        <f aca="true" t="shared" si="6" ref="N14:N23">L14+M14</f>
        <v>2841</v>
      </c>
      <c r="O14" s="629">
        <v>473</v>
      </c>
      <c r="P14" s="632">
        <v>11350</v>
      </c>
      <c r="Q14" s="614">
        <f t="shared" si="0"/>
        <v>92.07929515418502</v>
      </c>
      <c r="R14" s="615">
        <f t="shared" si="1"/>
        <v>86.87206965840589</v>
      </c>
      <c r="S14" s="616">
        <f>G14/'(3)実績取水量'!J14*100</f>
        <v>90.57119431538672</v>
      </c>
      <c r="T14" s="637">
        <f t="shared" si="2"/>
        <v>85.72721786360893</v>
      </c>
      <c r="U14" s="638">
        <f t="shared" si="3"/>
        <v>83.01146650573325</v>
      </c>
      <c r="V14" s="53">
        <v>8</v>
      </c>
    </row>
    <row r="15" spans="1:22" s="51" customFormat="1" ht="25.5" customHeight="1">
      <c r="A15" s="97">
        <v>9</v>
      </c>
      <c r="B15" s="52" t="s">
        <v>16</v>
      </c>
      <c r="C15" s="639">
        <v>120893</v>
      </c>
      <c r="D15" s="629">
        <v>37991</v>
      </c>
      <c r="E15" s="630">
        <v>314</v>
      </c>
      <c r="F15" s="629">
        <v>33586</v>
      </c>
      <c r="G15" s="631">
        <f t="shared" si="4"/>
        <v>12259</v>
      </c>
      <c r="H15" s="650">
        <v>11828</v>
      </c>
      <c r="I15" s="651">
        <v>6</v>
      </c>
      <c r="J15" s="651">
        <v>0</v>
      </c>
      <c r="K15" s="652">
        <v>18</v>
      </c>
      <c r="L15" s="635">
        <f t="shared" si="5"/>
        <v>11852</v>
      </c>
      <c r="M15" s="629">
        <v>267</v>
      </c>
      <c r="N15" s="636">
        <f t="shared" si="6"/>
        <v>12119</v>
      </c>
      <c r="O15" s="629">
        <v>140</v>
      </c>
      <c r="P15" s="632">
        <v>51500</v>
      </c>
      <c r="Q15" s="614">
        <f t="shared" si="0"/>
        <v>73.76893203883496</v>
      </c>
      <c r="R15" s="615">
        <f t="shared" si="1"/>
        <v>88.40514858782343</v>
      </c>
      <c r="S15" s="616">
        <f>G15/'(3)実績取水量'!J15*100</f>
        <v>99.73153270419786</v>
      </c>
      <c r="T15" s="637">
        <f t="shared" si="2"/>
        <v>98.8579818908557</v>
      </c>
      <c r="U15" s="638">
        <f t="shared" si="3"/>
        <v>96.67999021127335</v>
      </c>
      <c r="V15" s="53">
        <v>9</v>
      </c>
    </row>
    <row r="16" spans="1:22" s="47" customFormat="1" ht="25.5" customHeight="1">
      <c r="A16" s="71">
        <v>10</v>
      </c>
      <c r="B16" s="52" t="s">
        <v>17</v>
      </c>
      <c r="C16" s="639">
        <v>34919</v>
      </c>
      <c r="D16" s="629">
        <v>11410</v>
      </c>
      <c r="E16" s="630">
        <v>327</v>
      </c>
      <c r="F16" s="629">
        <v>9956</v>
      </c>
      <c r="G16" s="631">
        <f t="shared" si="4"/>
        <v>3634</v>
      </c>
      <c r="H16" s="640" t="s">
        <v>278</v>
      </c>
      <c r="I16" s="640" t="s">
        <v>277</v>
      </c>
      <c r="J16" s="640" t="s">
        <v>277</v>
      </c>
      <c r="K16" s="640" t="s">
        <v>277</v>
      </c>
      <c r="L16" s="641">
        <v>3503</v>
      </c>
      <c r="M16" s="629">
        <v>42</v>
      </c>
      <c r="N16" s="636">
        <f t="shared" si="6"/>
        <v>3545</v>
      </c>
      <c r="O16" s="629">
        <v>89</v>
      </c>
      <c r="P16" s="632">
        <v>18000</v>
      </c>
      <c r="Q16" s="614">
        <f t="shared" si="0"/>
        <v>63.388888888888886</v>
      </c>
      <c r="R16" s="615">
        <f t="shared" si="1"/>
        <v>87.25679228746714</v>
      </c>
      <c r="S16" s="616">
        <f>G16/'(3)実績取水量'!J16*100</f>
        <v>100</v>
      </c>
      <c r="T16" s="637">
        <f t="shared" si="2"/>
        <v>97.55090809025867</v>
      </c>
      <c r="U16" s="638">
        <f t="shared" si="3"/>
        <v>96.39515685195377</v>
      </c>
      <c r="V16" s="72">
        <v>10</v>
      </c>
    </row>
    <row r="17" spans="1:22" s="47" customFormat="1" ht="25.5" customHeight="1">
      <c r="A17" s="71">
        <v>11</v>
      </c>
      <c r="B17" s="52" t="s">
        <v>18</v>
      </c>
      <c r="C17" s="639">
        <v>31654</v>
      </c>
      <c r="D17" s="629">
        <v>10839</v>
      </c>
      <c r="E17" s="630">
        <v>342</v>
      </c>
      <c r="F17" s="629">
        <v>9578</v>
      </c>
      <c r="G17" s="631">
        <f t="shared" si="4"/>
        <v>3496</v>
      </c>
      <c r="H17" s="632">
        <v>2702</v>
      </c>
      <c r="I17" s="633">
        <v>419</v>
      </c>
      <c r="J17" s="633">
        <v>153</v>
      </c>
      <c r="K17" s="634">
        <v>0</v>
      </c>
      <c r="L17" s="635">
        <f t="shared" si="5"/>
        <v>3274</v>
      </c>
      <c r="M17" s="629">
        <v>10</v>
      </c>
      <c r="N17" s="636">
        <f t="shared" si="6"/>
        <v>3284</v>
      </c>
      <c r="O17" s="629">
        <v>212</v>
      </c>
      <c r="P17" s="632">
        <v>12000</v>
      </c>
      <c r="Q17" s="614">
        <f t="shared" si="0"/>
        <v>90.325</v>
      </c>
      <c r="R17" s="615">
        <f t="shared" si="1"/>
        <v>88.36608543223544</v>
      </c>
      <c r="S17" s="616">
        <f>G17/'(3)実績取水量'!J17*100</f>
        <v>100</v>
      </c>
      <c r="T17" s="637">
        <f t="shared" si="2"/>
        <v>93.93592677345538</v>
      </c>
      <c r="U17" s="638">
        <f t="shared" si="3"/>
        <v>93.64988558352402</v>
      </c>
      <c r="V17" s="72">
        <v>11</v>
      </c>
    </row>
    <row r="18" spans="1:22" s="47" customFormat="1" ht="25.5" customHeight="1">
      <c r="A18" s="71">
        <v>12</v>
      </c>
      <c r="B18" s="52" t="s">
        <v>38</v>
      </c>
      <c r="C18" s="639">
        <v>28405</v>
      </c>
      <c r="D18" s="629">
        <v>14989</v>
      </c>
      <c r="E18" s="630">
        <v>528</v>
      </c>
      <c r="F18" s="629">
        <v>11140</v>
      </c>
      <c r="G18" s="631">
        <f t="shared" si="4"/>
        <v>4066</v>
      </c>
      <c r="H18" s="632">
        <v>2511</v>
      </c>
      <c r="I18" s="633">
        <v>716</v>
      </c>
      <c r="J18" s="633">
        <v>200</v>
      </c>
      <c r="K18" s="634">
        <v>41</v>
      </c>
      <c r="L18" s="659">
        <f>SUM(H18:K18)</f>
        <v>3468</v>
      </c>
      <c r="M18" s="629">
        <v>22</v>
      </c>
      <c r="N18" s="636">
        <f t="shared" si="6"/>
        <v>3490</v>
      </c>
      <c r="O18" s="629">
        <v>576</v>
      </c>
      <c r="P18" s="632">
        <v>23605</v>
      </c>
      <c r="Q18" s="614">
        <f t="shared" si="0"/>
        <v>63.49925863164584</v>
      </c>
      <c r="R18" s="615">
        <f t="shared" si="1"/>
        <v>74.32116885716192</v>
      </c>
      <c r="S18" s="616">
        <f>G18/'(3)実績取水量'!J18*100</f>
        <v>93.12872194228127</v>
      </c>
      <c r="T18" s="637">
        <f t="shared" si="2"/>
        <v>85.83374323659616</v>
      </c>
      <c r="U18" s="638">
        <f t="shared" si="3"/>
        <v>85.2926709296606</v>
      </c>
      <c r="V18" s="72">
        <v>12</v>
      </c>
    </row>
    <row r="19" spans="1:22" s="47" customFormat="1" ht="25.5" customHeight="1">
      <c r="A19" s="71">
        <v>13</v>
      </c>
      <c r="B19" s="52" t="s">
        <v>19</v>
      </c>
      <c r="C19" s="628">
        <v>27325</v>
      </c>
      <c r="D19" s="629">
        <v>9688</v>
      </c>
      <c r="E19" s="630">
        <v>355</v>
      </c>
      <c r="F19" s="629">
        <v>8274</v>
      </c>
      <c r="G19" s="631">
        <f t="shared" si="4"/>
        <v>3020</v>
      </c>
      <c r="H19" s="632">
        <v>2627</v>
      </c>
      <c r="I19" s="633">
        <v>187</v>
      </c>
      <c r="J19" s="633">
        <v>32</v>
      </c>
      <c r="K19" s="634">
        <v>0</v>
      </c>
      <c r="L19" s="660">
        <f>SUM(H19:K19)</f>
        <v>2846</v>
      </c>
      <c r="M19" s="661">
        <v>0</v>
      </c>
      <c r="N19" s="659">
        <f t="shared" si="6"/>
        <v>2846</v>
      </c>
      <c r="O19" s="662">
        <v>174</v>
      </c>
      <c r="P19" s="632">
        <v>16000</v>
      </c>
      <c r="Q19" s="614">
        <f t="shared" si="0"/>
        <v>60.550000000000004</v>
      </c>
      <c r="R19" s="615">
        <f t="shared" si="1"/>
        <v>85.40462427745665</v>
      </c>
      <c r="S19" s="616">
        <f>G19/'(3)実績取水量'!J19*100</f>
        <v>99.21156373193168</v>
      </c>
      <c r="T19" s="637">
        <f t="shared" si="2"/>
        <v>94.23841059602648</v>
      </c>
      <c r="U19" s="638">
        <f t="shared" si="3"/>
        <v>94.23841059602648</v>
      </c>
      <c r="V19" s="72">
        <v>13</v>
      </c>
    </row>
    <row r="20" spans="1:22" s="47" customFormat="1" ht="25.5" customHeight="1">
      <c r="A20" s="71">
        <v>14</v>
      </c>
      <c r="B20" s="52" t="s">
        <v>20</v>
      </c>
      <c r="C20" s="639">
        <v>22791</v>
      </c>
      <c r="D20" s="629">
        <v>7508</v>
      </c>
      <c r="E20" s="630">
        <v>329</v>
      </c>
      <c r="F20" s="629">
        <v>6660</v>
      </c>
      <c r="G20" s="631">
        <f>N20+O20</f>
        <v>2431</v>
      </c>
      <c r="H20" s="632">
        <v>1977</v>
      </c>
      <c r="I20" s="633">
        <v>362</v>
      </c>
      <c r="J20" s="633">
        <v>4</v>
      </c>
      <c r="K20" s="634">
        <v>0</v>
      </c>
      <c r="L20" s="660">
        <f>SUM(H20:K20)</f>
        <v>2343</v>
      </c>
      <c r="M20" s="629">
        <v>87</v>
      </c>
      <c r="N20" s="663">
        <f>L20+M20</f>
        <v>2430</v>
      </c>
      <c r="O20" s="664">
        <v>1</v>
      </c>
      <c r="P20" s="632">
        <v>19250</v>
      </c>
      <c r="Q20" s="614">
        <f t="shared" si="0"/>
        <v>39.0025974025974</v>
      </c>
      <c r="R20" s="615">
        <f t="shared" si="1"/>
        <v>88.70538092701119</v>
      </c>
      <c r="S20" s="616">
        <f>G20/'(3)実績取水量'!J20*100</f>
        <v>100</v>
      </c>
      <c r="T20" s="637">
        <f t="shared" si="2"/>
        <v>99.95886466474701</v>
      </c>
      <c r="U20" s="638">
        <f t="shared" si="3"/>
        <v>96.38009049773756</v>
      </c>
      <c r="V20" s="72">
        <v>14</v>
      </c>
    </row>
    <row r="21" spans="1:22" s="47" customFormat="1" ht="25.5" customHeight="1">
      <c r="A21" s="71">
        <v>15</v>
      </c>
      <c r="B21" s="52" t="s">
        <v>44</v>
      </c>
      <c r="C21" s="639">
        <v>36979</v>
      </c>
      <c r="D21" s="629">
        <v>13801</v>
      </c>
      <c r="E21" s="630">
        <v>374</v>
      </c>
      <c r="F21" s="629">
        <v>12205</v>
      </c>
      <c r="G21" s="631">
        <f t="shared" si="4"/>
        <v>4455</v>
      </c>
      <c r="H21" s="632">
        <v>3188</v>
      </c>
      <c r="I21" s="633">
        <v>650</v>
      </c>
      <c r="J21" s="633">
        <v>430</v>
      </c>
      <c r="K21" s="634">
        <v>27</v>
      </c>
      <c r="L21" s="635">
        <f t="shared" si="5"/>
        <v>4295</v>
      </c>
      <c r="M21" s="629">
        <v>8</v>
      </c>
      <c r="N21" s="636">
        <f t="shared" si="6"/>
        <v>4303</v>
      </c>
      <c r="O21" s="629">
        <v>152</v>
      </c>
      <c r="P21" s="632">
        <v>19300</v>
      </c>
      <c r="Q21" s="614">
        <f t="shared" si="0"/>
        <v>71.5077720207254</v>
      </c>
      <c r="R21" s="615">
        <f t="shared" si="1"/>
        <v>88.43562060720238</v>
      </c>
      <c r="S21" s="616">
        <f>G21/'(3)実績取水量'!J21*100</f>
        <v>95.86830213040672</v>
      </c>
      <c r="T21" s="637">
        <f t="shared" si="2"/>
        <v>96.58810325476992</v>
      </c>
      <c r="U21" s="638">
        <f t="shared" si="3"/>
        <v>96.40852974186308</v>
      </c>
      <c r="V21" s="72">
        <v>15</v>
      </c>
    </row>
    <row r="22" spans="1:22" s="47" customFormat="1" ht="25.5" customHeight="1">
      <c r="A22" s="71">
        <v>16</v>
      </c>
      <c r="B22" s="52" t="s">
        <v>21</v>
      </c>
      <c r="C22" s="639">
        <v>18083</v>
      </c>
      <c r="D22" s="629">
        <v>9108</v>
      </c>
      <c r="E22" s="630">
        <v>504</v>
      </c>
      <c r="F22" s="629">
        <v>7890</v>
      </c>
      <c r="G22" s="631">
        <f t="shared" si="4"/>
        <v>2880</v>
      </c>
      <c r="H22" s="640" t="s">
        <v>278</v>
      </c>
      <c r="I22" s="640" t="s">
        <v>277</v>
      </c>
      <c r="J22" s="640" t="s">
        <v>277</v>
      </c>
      <c r="K22" s="640" t="s">
        <v>277</v>
      </c>
      <c r="L22" s="641">
        <v>2441</v>
      </c>
      <c r="M22" s="629">
        <v>5</v>
      </c>
      <c r="N22" s="636">
        <f t="shared" si="6"/>
        <v>2446</v>
      </c>
      <c r="O22" s="629">
        <v>434</v>
      </c>
      <c r="P22" s="632">
        <v>16200</v>
      </c>
      <c r="Q22" s="614">
        <f t="shared" si="0"/>
        <v>56.222222222222214</v>
      </c>
      <c r="R22" s="615">
        <f t="shared" si="1"/>
        <v>86.62714097496706</v>
      </c>
      <c r="S22" s="616">
        <f>G22/'(3)実績取水量'!J22*100</f>
        <v>94.0254652301665</v>
      </c>
      <c r="T22" s="637">
        <f t="shared" si="2"/>
        <v>84.93055555555556</v>
      </c>
      <c r="U22" s="638">
        <f t="shared" si="3"/>
        <v>84.75694444444444</v>
      </c>
      <c r="V22" s="72">
        <v>16</v>
      </c>
    </row>
    <row r="23" spans="1:22" s="47" customFormat="1" ht="25.5" customHeight="1">
      <c r="A23" s="71">
        <v>17</v>
      </c>
      <c r="B23" s="52" t="s">
        <v>22</v>
      </c>
      <c r="C23" s="639">
        <v>5039</v>
      </c>
      <c r="D23" s="629">
        <v>2149</v>
      </c>
      <c r="E23" s="630">
        <v>426</v>
      </c>
      <c r="F23" s="629">
        <v>1537</v>
      </c>
      <c r="G23" s="631">
        <f t="shared" si="4"/>
        <v>561</v>
      </c>
      <c r="H23" s="632">
        <v>411</v>
      </c>
      <c r="I23" s="633">
        <v>62</v>
      </c>
      <c r="J23" s="633">
        <v>9</v>
      </c>
      <c r="K23" s="634">
        <v>4</v>
      </c>
      <c r="L23" s="635">
        <f t="shared" si="5"/>
        <v>486</v>
      </c>
      <c r="M23" s="629">
        <v>26</v>
      </c>
      <c r="N23" s="636">
        <f t="shared" si="6"/>
        <v>512</v>
      </c>
      <c r="O23" s="629">
        <v>49</v>
      </c>
      <c r="P23" s="632">
        <v>3700</v>
      </c>
      <c r="Q23" s="614">
        <f t="shared" si="0"/>
        <v>58.081081081081074</v>
      </c>
      <c r="R23" s="615">
        <f t="shared" si="1"/>
        <v>71.52163797114937</v>
      </c>
      <c r="S23" s="616">
        <f>G23/'(3)実績取水量'!J23*100</f>
        <v>78.68162692847125</v>
      </c>
      <c r="T23" s="637">
        <f t="shared" si="2"/>
        <v>91.26559714795009</v>
      </c>
      <c r="U23" s="638">
        <f t="shared" si="3"/>
        <v>86.63101604278076</v>
      </c>
      <c r="V23" s="72">
        <v>17</v>
      </c>
    </row>
    <row r="24" spans="1:22" s="47" customFormat="1" ht="25.5" customHeight="1">
      <c r="A24" s="71">
        <v>18</v>
      </c>
      <c r="B24" s="52" t="s">
        <v>45</v>
      </c>
      <c r="C24" s="665"/>
      <c r="D24" s="645"/>
      <c r="E24" s="646"/>
      <c r="F24" s="645"/>
      <c r="G24" s="631"/>
      <c r="H24" s="647"/>
      <c r="I24" s="648"/>
      <c r="J24" s="648"/>
      <c r="K24" s="649"/>
      <c r="L24" s="635"/>
      <c r="M24" s="645"/>
      <c r="N24" s="636"/>
      <c r="O24" s="645"/>
      <c r="P24" s="647"/>
      <c r="Q24" s="614"/>
      <c r="R24" s="615"/>
      <c r="S24" s="616"/>
      <c r="T24" s="637"/>
      <c r="U24" s="638"/>
      <c r="V24" s="72">
        <v>18</v>
      </c>
    </row>
    <row r="25" spans="1:22" s="47" customFormat="1" ht="25.5" customHeight="1">
      <c r="A25" s="71">
        <v>19</v>
      </c>
      <c r="B25" s="52" t="s">
        <v>23</v>
      </c>
      <c r="C25" s="639">
        <v>7046</v>
      </c>
      <c r="D25" s="629">
        <v>2610</v>
      </c>
      <c r="E25" s="630">
        <v>370</v>
      </c>
      <c r="F25" s="629">
        <v>1997</v>
      </c>
      <c r="G25" s="631">
        <f t="shared" si="4"/>
        <v>729</v>
      </c>
      <c r="H25" s="632">
        <v>649</v>
      </c>
      <c r="I25" s="633">
        <v>45</v>
      </c>
      <c r="J25" s="633">
        <v>0</v>
      </c>
      <c r="K25" s="634">
        <v>0</v>
      </c>
      <c r="L25" s="635">
        <f t="shared" si="5"/>
        <v>694</v>
      </c>
      <c r="M25" s="629">
        <v>35</v>
      </c>
      <c r="N25" s="636">
        <f aca="true" t="shared" si="7" ref="N25:N37">L25+M25</f>
        <v>729</v>
      </c>
      <c r="O25" s="629">
        <v>0</v>
      </c>
      <c r="P25" s="632">
        <v>2660</v>
      </c>
      <c r="Q25" s="614">
        <f t="shared" si="0"/>
        <v>98.1203007518797</v>
      </c>
      <c r="R25" s="615">
        <f t="shared" si="1"/>
        <v>76.51340996168582</v>
      </c>
      <c r="S25" s="616">
        <f>G25/'(3)実績取水量'!J25*100</f>
        <v>95.41884816753927</v>
      </c>
      <c r="T25" s="637">
        <f t="shared" si="2"/>
        <v>100</v>
      </c>
      <c r="U25" s="638">
        <f t="shared" si="3"/>
        <v>95.19890260631001</v>
      </c>
      <c r="V25" s="72">
        <v>19</v>
      </c>
    </row>
    <row r="26" spans="1:22" s="47" customFormat="1" ht="25.5" customHeight="1">
      <c r="A26" s="71">
        <v>20</v>
      </c>
      <c r="B26" s="52" t="s">
        <v>24</v>
      </c>
      <c r="C26" s="639">
        <v>23455</v>
      </c>
      <c r="D26" s="629">
        <v>8320</v>
      </c>
      <c r="E26" s="630">
        <v>355</v>
      </c>
      <c r="F26" s="629">
        <v>7334</v>
      </c>
      <c r="G26" s="631">
        <f t="shared" si="4"/>
        <v>2677</v>
      </c>
      <c r="H26" s="640" t="s">
        <v>278</v>
      </c>
      <c r="I26" s="640" t="s">
        <v>277</v>
      </c>
      <c r="J26" s="640" t="s">
        <v>277</v>
      </c>
      <c r="K26" s="640" t="s">
        <v>277</v>
      </c>
      <c r="L26" s="641">
        <v>2341</v>
      </c>
      <c r="M26" s="629">
        <v>0</v>
      </c>
      <c r="N26" s="636">
        <f t="shared" si="7"/>
        <v>2341</v>
      </c>
      <c r="O26" s="629">
        <v>336</v>
      </c>
      <c r="P26" s="632">
        <v>15000</v>
      </c>
      <c r="Q26" s="614">
        <f t="shared" si="0"/>
        <v>55.46666666666666</v>
      </c>
      <c r="R26" s="615">
        <f t="shared" si="1"/>
        <v>88.14903846153847</v>
      </c>
      <c r="S26" s="616">
        <f>G26/'(3)実績取水量'!J26*100</f>
        <v>99.85080193957478</v>
      </c>
      <c r="T26" s="637">
        <f t="shared" si="2"/>
        <v>87.44863653343295</v>
      </c>
      <c r="U26" s="638">
        <f t="shared" si="3"/>
        <v>87.44863653343295</v>
      </c>
      <c r="V26" s="72">
        <v>20</v>
      </c>
    </row>
    <row r="27" spans="1:22" s="47" customFormat="1" ht="25.5" customHeight="1">
      <c r="A27" s="71">
        <v>21</v>
      </c>
      <c r="B27" s="52" t="s">
        <v>25</v>
      </c>
      <c r="C27" s="628">
        <v>19404</v>
      </c>
      <c r="D27" s="629">
        <v>7832</v>
      </c>
      <c r="E27" s="630">
        <v>404</v>
      </c>
      <c r="F27" s="629">
        <v>6060</v>
      </c>
      <c r="G27" s="631">
        <f t="shared" si="4"/>
        <v>2212</v>
      </c>
      <c r="H27" s="632">
        <v>1751</v>
      </c>
      <c r="I27" s="633">
        <v>200</v>
      </c>
      <c r="J27" s="633">
        <v>6</v>
      </c>
      <c r="K27" s="634">
        <v>2</v>
      </c>
      <c r="L27" s="635">
        <f t="shared" si="5"/>
        <v>1959</v>
      </c>
      <c r="M27" s="629">
        <v>127</v>
      </c>
      <c r="N27" s="636">
        <f t="shared" si="7"/>
        <v>2086</v>
      </c>
      <c r="O27" s="629">
        <v>126</v>
      </c>
      <c r="P27" s="632">
        <v>13100</v>
      </c>
      <c r="Q27" s="614">
        <f t="shared" si="0"/>
        <v>59.786259541984734</v>
      </c>
      <c r="R27" s="615">
        <f t="shared" si="1"/>
        <v>77.37487231869254</v>
      </c>
      <c r="S27" s="616">
        <f>G27/'(3)実績取水量'!J27*100</f>
        <v>99.41573033707866</v>
      </c>
      <c r="T27" s="637">
        <f t="shared" si="2"/>
        <v>94.30379746835443</v>
      </c>
      <c r="U27" s="638">
        <f t="shared" si="3"/>
        <v>88.5623869801085</v>
      </c>
      <c r="V27" s="72">
        <v>21</v>
      </c>
    </row>
    <row r="28" spans="1:22" s="47" customFormat="1" ht="25.5" customHeight="1">
      <c r="A28" s="71">
        <v>22</v>
      </c>
      <c r="B28" s="52" t="s">
        <v>49</v>
      </c>
      <c r="C28" s="639">
        <v>16446</v>
      </c>
      <c r="D28" s="629">
        <v>6485</v>
      </c>
      <c r="E28" s="630">
        <v>418</v>
      </c>
      <c r="F28" s="629">
        <v>3945</v>
      </c>
      <c r="G28" s="631">
        <f t="shared" si="4"/>
        <v>1440</v>
      </c>
      <c r="H28" s="640" t="s">
        <v>278</v>
      </c>
      <c r="I28" s="640" t="s">
        <v>277</v>
      </c>
      <c r="J28" s="640" t="s">
        <v>277</v>
      </c>
      <c r="K28" s="640" t="s">
        <v>277</v>
      </c>
      <c r="L28" s="641">
        <v>1439</v>
      </c>
      <c r="M28" s="629">
        <v>0</v>
      </c>
      <c r="N28" s="636">
        <f t="shared" si="7"/>
        <v>1439</v>
      </c>
      <c r="O28" s="629">
        <v>1</v>
      </c>
      <c r="P28" s="632">
        <v>12520</v>
      </c>
      <c r="Q28" s="614">
        <f t="shared" si="0"/>
        <v>51.79712460063898</v>
      </c>
      <c r="R28" s="615">
        <f>F28/D28*100</f>
        <v>60.83269082498073</v>
      </c>
      <c r="S28" s="616">
        <f>G28/'(3)実績取水量'!J28*100</f>
        <v>80.35714285714286</v>
      </c>
      <c r="T28" s="637">
        <f t="shared" si="2"/>
        <v>99.93055555555556</v>
      </c>
      <c r="U28" s="638">
        <f t="shared" si="3"/>
        <v>99.93055555555556</v>
      </c>
      <c r="V28" s="72">
        <v>22</v>
      </c>
    </row>
    <row r="29" spans="1:22" s="47" customFormat="1" ht="25.5" customHeight="1">
      <c r="A29" s="71">
        <v>23</v>
      </c>
      <c r="B29" s="52" t="s">
        <v>26</v>
      </c>
      <c r="C29" s="639">
        <v>7150</v>
      </c>
      <c r="D29" s="629">
        <v>2723</v>
      </c>
      <c r="E29" s="630">
        <v>382</v>
      </c>
      <c r="F29" s="629">
        <v>2151</v>
      </c>
      <c r="G29" s="631">
        <f t="shared" si="4"/>
        <v>785</v>
      </c>
      <c r="H29" s="632">
        <v>538</v>
      </c>
      <c r="I29" s="633">
        <v>0</v>
      </c>
      <c r="J29" s="633">
        <v>130</v>
      </c>
      <c r="K29" s="634">
        <v>25</v>
      </c>
      <c r="L29" s="635">
        <f t="shared" si="5"/>
        <v>693</v>
      </c>
      <c r="M29" s="629">
        <v>0</v>
      </c>
      <c r="N29" s="636">
        <f t="shared" si="7"/>
        <v>693</v>
      </c>
      <c r="O29" s="629">
        <v>92</v>
      </c>
      <c r="P29" s="632">
        <v>3800</v>
      </c>
      <c r="Q29" s="614">
        <f t="shared" si="0"/>
        <v>71.65789473684211</v>
      </c>
      <c r="R29" s="615">
        <f t="shared" si="1"/>
        <v>78.99375688578773</v>
      </c>
      <c r="S29" s="616">
        <f>G29/'(3)実績取水量'!J29*100</f>
        <v>100</v>
      </c>
      <c r="T29" s="637">
        <f t="shared" si="2"/>
        <v>88.28025477707007</v>
      </c>
      <c r="U29" s="638">
        <f t="shared" si="3"/>
        <v>88.28025477707007</v>
      </c>
      <c r="V29" s="72">
        <v>23</v>
      </c>
    </row>
    <row r="30" spans="1:22" s="47" customFormat="1" ht="25.5" customHeight="1">
      <c r="A30" s="71">
        <v>24</v>
      </c>
      <c r="B30" s="52" t="s">
        <v>27</v>
      </c>
      <c r="C30" s="628">
        <v>21626</v>
      </c>
      <c r="D30" s="629">
        <v>9072</v>
      </c>
      <c r="E30" s="630">
        <v>419</v>
      </c>
      <c r="F30" s="629">
        <v>7351</v>
      </c>
      <c r="G30" s="631">
        <f t="shared" si="4"/>
        <v>2683</v>
      </c>
      <c r="H30" s="640" t="s">
        <v>278</v>
      </c>
      <c r="I30" s="640" t="s">
        <v>277</v>
      </c>
      <c r="J30" s="640" t="s">
        <v>277</v>
      </c>
      <c r="K30" s="640" t="s">
        <v>277</v>
      </c>
      <c r="L30" s="641">
        <v>2410</v>
      </c>
      <c r="M30" s="629">
        <v>101</v>
      </c>
      <c r="N30" s="636">
        <f t="shared" si="7"/>
        <v>2511</v>
      </c>
      <c r="O30" s="629">
        <v>172</v>
      </c>
      <c r="P30" s="632">
        <v>18200</v>
      </c>
      <c r="Q30" s="614">
        <f t="shared" si="0"/>
        <v>49.84615384615385</v>
      </c>
      <c r="R30" s="615">
        <f t="shared" si="1"/>
        <v>81.02954144620811</v>
      </c>
      <c r="S30" s="616">
        <f>G30/'(3)実績取水量'!J30*100</f>
        <v>97.38656987295826</v>
      </c>
      <c r="T30" s="637">
        <f t="shared" si="2"/>
        <v>93.5892657472978</v>
      </c>
      <c r="U30" s="638">
        <f t="shared" si="3"/>
        <v>89.82482295937385</v>
      </c>
      <c r="V30" s="72">
        <v>24</v>
      </c>
    </row>
    <row r="31" spans="1:22" s="47" customFormat="1" ht="25.5" customHeight="1">
      <c r="A31" s="71">
        <v>25</v>
      </c>
      <c r="B31" s="52" t="s">
        <v>39</v>
      </c>
      <c r="C31" s="639">
        <v>77633</v>
      </c>
      <c r="D31" s="629">
        <v>24820</v>
      </c>
      <c r="E31" s="630">
        <v>320</v>
      </c>
      <c r="F31" s="629">
        <v>22192</v>
      </c>
      <c r="G31" s="631">
        <f t="shared" si="4"/>
        <v>8100</v>
      </c>
      <c r="H31" s="632">
        <v>6590</v>
      </c>
      <c r="I31" s="633">
        <v>858</v>
      </c>
      <c r="J31" s="633">
        <v>217</v>
      </c>
      <c r="K31" s="634">
        <v>56</v>
      </c>
      <c r="L31" s="635">
        <f t="shared" si="5"/>
        <v>7721</v>
      </c>
      <c r="M31" s="629">
        <v>46</v>
      </c>
      <c r="N31" s="636">
        <f t="shared" si="7"/>
        <v>7767</v>
      </c>
      <c r="O31" s="629">
        <v>333</v>
      </c>
      <c r="P31" s="632">
        <v>36000</v>
      </c>
      <c r="Q31" s="614">
        <f t="shared" si="0"/>
        <v>68.94444444444444</v>
      </c>
      <c r="R31" s="615">
        <f t="shared" si="1"/>
        <v>89.41176470588236</v>
      </c>
      <c r="S31" s="616">
        <f>G31/'(3)実績取水量'!J31*100</f>
        <v>100</v>
      </c>
      <c r="T31" s="637">
        <f t="shared" si="2"/>
        <v>95.88888888888889</v>
      </c>
      <c r="U31" s="638">
        <f t="shared" si="3"/>
        <v>95.32098765432099</v>
      </c>
      <c r="V31" s="72">
        <v>25</v>
      </c>
    </row>
    <row r="32" spans="1:22" s="47" customFormat="1" ht="25.5" customHeight="1">
      <c r="A32" s="71">
        <v>26</v>
      </c>
      <c r="B32" s="52" t="s">
        <v>28</v>
      </c>
      <c r="C32" s="639">
        <v>4980</v>
      </c>
      <c r="D32" s="629">
        <v>2950</v>
      </c>
      <c r="E32" s="630">
        <v>592</v>
      </c>
      <c r="F32" s="629">
        <v>1740</v>
      </c>
      <c r="G32" s="631">
        <f t="shared" si="4"/>
        <v>635</v>
      </c>
      <c r="H32" s="632">
        <v>419</v>
      </c>
      <c r="I32" s="633">
        <v>137</v>
      </c>
      <c r="J32" s="633">
        <v>0</v>
      </c>
      <c r="K32" s="634">
        <v>0</v>
      </c>
      <c r="L32" s="635">
        <f t="shared" si="5"/>
        <v>556</v>
      </c>
      <c r="M32" s="629">
        <v>10</v>
      </c>
      <c r="N32" s="636">
        <f t="shared" si="7"/>
        <v>566</v>
      </c>
      <c r="O32" s="629">
        <v>69</v>
      </c>
      <c r="P32" s="632">
        <v>6200</v>
      </c>
      <c r="Q32" s="614">
        <f t="shared" si="0"/>
        <v>47.58064516129033</v>
      </c>
      <c r="R32" s="615">
        <f t="shared" si="1"/>
        <v>58.98305084745763</v>
      </c>
      <c r="S32" s="616">
        <f>G32/'(3)実績取水量'!J32*100</f>
        <v>87.82849239280775</v>
      </c>
      <c r="T32" s="637">
        <f t="shared" si="2"/>
        <v>89.13385826771653</v>
      </c>
      <c r="U32" s="638">
        <f t="shared" si="3"/>
        <v>87.55905511811024</v>
      </c>
      <c r="V32" s="72">
        <v>26</v>
      </c>
    </row>
    <row r="33" spans="1:22" s="47" customFormat="1" ht="25.5" customHeight="1">
      <c r="A33" s="71">
        <v>27</v>
      </c>
      <c r="B33" s="52" t="s">
        <v>29</v>
      </c>
      <c r="C33" s="628">
        <v>18920</v>
      </c>
      <c r="D33" s="629">
        <v>6351</v>
      </c>
      <c r="E33" s="630">
        <v>336</v>
      </c>
      <c r="F33" s="629">
        <v>5482</v>
      </c>
      <c r="G33" s="631">
        <f t="shared" si="4"/>
        <v>2000</v>
      </c>
      <c r="H33" s="632">
        <v>1811</v>
      </c>
      <c r="I33" s="633">
        <v>75</v>
      </c>
      <c r="J33" s="633">
        <v>0</v>
      </c>
      <c r="K33" s="634">
        <v>0</v>
      </c>
      <c r="L33" s="635">
        <f t="shared" si="5"/>
        <v>1886</v>
      </c>
      <c r="M33" s="629">
        <v>40</v>
      </c>
      <c r="N33" s="636">
        <f t="shared" si="7"/>
        <v>1926</v>
      </c>
      <c r="O33" s="629">
        <v>74</v>
      </c>
      <c r="P33" s="632">
        <v>10500</v>
      </c>
      <c r="Q33" s="614">
        <f t="shared" si="0"/>
        <v>60.48571428571429</v>
      </c>
      <c r="R33" s="615">
        <f t="shared" si="1"/>
        <v>86.3171154148953</v>
      </c>
      <c r="S33" s="616">
        <f>G33/'(3)実績取水量'!J33*100</f>
        <v>99.95002498750625</v>
      </c>
      <c r="T33" s="637">
        <f t="shared" si="2"/>
        <v>96.3</v>
      </c>
      <c r="U33" s="638">
        <f t="shared" si="3"/>
        <v>94.3</v>
      </c>
      <c r="V33" s="72">
        <v>27</v>
      </c>
    </row>
    <row r="34" spans="1:22" s="47" customFormat="1" ht="25.5" customHeight="1">
      <c r="A34" s="71">
        <v>28</v>
      </c>
      <c r="B34" s="52" t="s">
        <v>30</v>
      </c>
      <c r="C34" s="639">
        <v>5639</v>
      </c>
      <c r="D34" s="629">
        <v>1911</v>
      </c>
      <c r="E34" s="630">
        <v>339</v>
      </c>
      <c r="F34" s="629">
        <v>1614</v>
      </c>
      <c r="G34" s="631">
        <f t="shared" si="4"/>
        <v>589</v>
      </c>
      <c r="H34" s="640" t="s">
        <v>278</v>
      </c>
      <c r="I34" s="640" t="s">
        <v>277</v>
      </c>
      <c r="J34" s="640" t="s">
        <v>277</v>
      </c>
      <c r="K34" s="640" t="s">
        <v>277</v>
      </c>
      <c r="L34" s="641">
        <v>533</v>
      </c>
      <c r="M34" s="629">
        <v>0</v>
      </c>
      <c r="N34" s="636">
        <f t="shared" si="7"/>
        <v>533</v>
      </c>
      <c r="O34" s="629">
        <v>56</v>
      </c>
      <c r="P34" s="632">
        <v>2970</v>
      </c>
      <c r="Q34" s="614">
        <f t="shared" si="0"/>
        <v>64.34343434343435</v>
      </c>
      <c r="R34" s="615">
        <f t="shared" si="1"/>
        <v>84.45839874411303</v>
      </c>
      <c r="S34" s="616">
        <f>G34/'(3)実績取水量'!J34*100</f>
        <v>100</v>
      </c>
      <c r="T34" s="637">
        <f t="shared" si="2"/>
        <v>90.49235993208828</v>
      </c>
      <c r="U34" s="638">
        <f t="shared" si="3"/>
        <v>90.49235993208828</v>
      </c>
      <c r="V34" s="72">
        <v>28</v>
      </c>
    </row>
    <row r="35" spans="1:22" s="47" customFormat="1" ht="25.5" customHeight="1">
      <c r="A35" s="71">
        <v>29</v>
      </c>
      <c r="B35" s="52" t="s">
        <v>31</v>
      </c>
      <c r="C35" s="639">
        <v>8635</v>
      </c>
      <c r="D35" s="629">
        <v>3220</v>
      </c>
      <c r="E35" s="630">
        <v>373</v>
      </c>
      <c r="F35" s="629">
        <v>2803</v>
      </c>
      <c r="G35" s="631">
        <f t="shared" si="4"/>
        <v>1023</v>
      </c>
      <c r="H35" s="632">
        <v>783</v>
      </c>
      <c r="I35" s="633">
        <v>39</v>
      </c>
      <c r="J35" s="633">
        <v>85</v>
      </c>
      <c r="K35" s="634">
        <v>8</v>
      </c>
      <c r="L35" s="635">
        <f t="shared" si="5"/>
        <v>915</v>
      </c>
      <c r="M35" s="629">
        <v>34</v>
      </c>
      <c r="N35" s="636">
        <f t="shared" si="7"/>
        <v>949</v>
      </c>
      <c r="O35" s="629">
        <v>74</v>
      </c>
      <c r="P35" s="632">
        <v>6000</v>
      </c>
      <c r="Q35" s="614">
        <f t="shared" si="0"/>
        <v>53.666666666666664</v>
      </c>
      <c r="R35" s="615">
        <f t="shared" si="1"/>
        <v>87.04968944099379</v>
      </c>
      <c r="S35" s="616">
        <f>G35/'(3)実績取水量'!J35*100</f>
        <v>98.27089337175792</v>
      </c>
      <c r="T35" s="637">
        <f t="shared" si="2"/>
        <v>92.7663734115347</v>
      </c>
      <c r="U35" s="638">
        <f t="shared" si="3"/>
        <v>89.44281524926686</v>
      </c>
      <c r="V35" s="72">
        <v>29</v>
      </c>
    </row>
    <row r="36" spans="1:22" s="47" customFormat="1" ht="25.5" customHeight="1">
      <c r="A36" s="71">
        <v>30</v>
      </c>
      <c r="B36" s="52" t="s">
        <v>32</v>
      </c>
      <c r="C36" s="628">
        <v>6632</v>
      </c>
      <c r="D36" s="629">
        <v>2366</v>
      </c>
      <c r="E36" s="630">
        <v>357</v>
      </c>
      <c r="F36" s="629">
        <v>2011</v>
      </c>
      <c r="G36" s="645">
        <f t="shared" si="4"/>
        <v>734</v>
      </c>
      <c r="H36" s="632">
        <v>637</v>
      </c>
      <c r="I36" s="633">
        <v>8</v>
      </c>
      <c r="J36" s="633">
        <v>35</v>
      </c>
      <c r="K36" s="634">
        <v>0</v>
      </c>
      <c r="L36" s="635">
        <f t="shared" si="5"/>
        <v>680</v>
      </c>
      <c r="M36" s="629">
        <v>1</v>
      </c>
      <c r="N36" s="636">
        <f t="shared" si="7"/>
        <v>681</v>
      </c>
      <c r="O36" s="629">
        <v>53</v>
      </c>
      <c r="P36" s="632">
        <v>4050</v>
      </c>
      <c r="Q36" s="614">
        <f t="shared" si="0"/>
        <v>58.41975308641976</v>
      </c>
      <c r="R36" s="615">
        <f t="shared" si="1"/>
        <v>84.99577345731191</v>
      </c>
      <c r="S36" s="616">
        <f>G36/'(3)実績取水量'!J36*100</f>
        <v>93.26556543837357</v>
      </c>
      <c r="T36" s="653">
        <f t="shared" si="2"/>
        <v>92.77929155313352</v>
      </c>
      <c r="U36" s="654">
        <f t="shared" si="3"/>
        <v>92.64305177111717</v>
      </c>
      <c r="V36" s="72">
        <v>30</v>
      </c>
    </row>
    <row r="37" spans="1:22" s="47" customFormat="1" ht="25.5" customHeight="1" thickBot="1">
      <c r="A37" s="548">
        <v>31</v>
      </c>
      <c r="B37" s="549" t="s">
        <v>319</v>
      </c>
      <c r="C37" s="666">
        <v>5848</v>
      </c>
      <c r="D37" s="667">
        <v>2504</v>
      </c>
      <c r="E37" s="666">
        <v>470</v>
      </c>
      <c r="F37" s="667">
        <v>2074</v>
      </c>
      <c r="G37" s="668">
        <f>N37+O37</f>
        <v>757</v>
      </c>
      <c r="H37" s="669">
        <v>716</v>
      </c>
      <c r="I37" s="667">
        <v>1</v>
      </c>
      <c r="J37" s="667">
        <v>0</v>
      </c>
      <c r="K37" s="670">
        <v>0</v>
      </c>
      <c r="L37" s="671">
        <f t="shared" si="5"/>
        <v>717</v>
      </c>
      <c r="M37" s="667">
        <v>11</v>
      </c>
      <c r="N37" s="671">
        <f t="shared" si="7"/>
        <v>728</v>
      </c>
      <c r="O37" s="667">
        <v>29</v>
      </c>
      <c r="P37" s="669">
        <v>3510</v>
      </c>
      <c r="Q37" s="655">
        <f t="shared" si="0"/>
        <v>71.33903133903134</v>
      </c>
      <c r="R37" s="656">
        <f t="shared" si="1"/>
        <v>82.82747603833866</v>
      </c>
      <c r="S37" s="616">
        <f>G37/'(3)実績取水量'!J37*100</f>
        <v>89.16372202591283</v>
      </c>
      <c r="T37" s="657">
        <f t="shared" si="2"/>
        <v>96.16908850726553</v>
      </c>
      <c r="U37" s="658">
        <f t="shared" si="3"/>
        <v>94.71598414795245</v>
      </c>
      <c r="V37" s="550">
        <v>31</v>
      </c>
    </row>
    <row r="38" spans="1:22" s="47" customFormat="1" ht="25.5" customHeight="1">
      <c r="A38" s="154"/>
      <c r="B38" s="54" t="s">
        <v>52</v>
      </c>
      <c r="C38" s="334">
        <f>+SUM(C6:C37)</f>
        <v>1334340</v>
      </c>
      <c r="D38" s="306">
        <f>SUM(D6:D37)</f>
        <v>498669</v>
      </c>
      <c r="E38" s="335">
        <v>382</v>
      </c>
      <c r="F38" s="306">
        <f>SUM(F6:F37)</f>
        <v>426482</v>
      </c>
      <c r="G38" s="305">
        <f>N38+O38</f>
        <v>155625</v>
      </c>
      <c r="H38" s="335">
        <f aca="true" t="shared" si="8" ref="H38:P38">SUM(H6:H37)</f>
        <v>95572</v>
      </c>
      <c r="I38" s="306">
        <f t="shared" si="8"/>
        <v>13179</v>
      </c>
      <c r="J38" s="306">
        <f t="shared" si="8"/>
        <v>4436</v>
      </c>
      <c r="K38" s="306">
        <f t="shared" si="8"/>
        <v>1855</v>
      </c>
      <c r="L38" s="336">
        <f t="shared" si="8"/>
        <v>143280</v>
      </c>
      <c r="M38" s="336">
        <f t="shared" si="8"/>
        <v>4472</v>
      </c>
      <c r="N38" s="336">
        <f t="shared" si="8"/>
        <v>147752</v>
      </c>
      <c r="O38" s="336">
        <f t="shared" si="8"/>
        <v>7873</v>
      </c>
      <c r="P38" s="339">
        <f t="shared" si="8"/>
        <v>797515</v>
      </c>
      <c r="Q38" s="340">
        <f t="shared" si="0"/>
        <v>62.52785214071209</v>
      </c>
      <c r="R38" s="341">
        <f t="shared" si="1"/>
        <v>85.5240650611929</v>
      </c>
      <c r="S38" s="342">
        <f>G38/'(3)実績取水量'!J38*100</f>
        <v>96.68851542356559</v>
      </c>
      <c r="T38" s="337">
        <f t="shared" si="2"/>
        <v>94.94104417670682</v>
      </c>
      <c r="U38" s="338">
        <f t="shared" si="3"/>
        <v>92.06746987951807</v>
      </c>
      <c r="V38" s="57"/>
    </row>
    <row r="39" spans="1:22" s="47" customFormat="1" ht="25.5" customHeight="1" thickBot="1">
      <c r="A39" s="58"/>
      <c r="B39" s="156"/>
      <c r="C39" s="242"/>
      <c r="D39" s="243"/>
      <c r="E39" s="244" t="s">
        <v>189</v>
      </c>
      <c r="F39" s="680"/>
      <c r="G39" s="289"/>
      <c r="H39" s="681"/>
      <c r="I39" s="680"/>
      <c r="J39" s="680"/>
      <c r="K39" s="680"/>
      <c r="L39" s="265"/>
      <c r="M39" s="265"/>
      <c r="N39" s="265"/>
      <c r="O39" s="265"/>
      <c r="P39" s="242"/>
      <c r="Q39" s="277"/>
      <c r="R39" s="278"/>
      <c r="S39" s="277"/>
      <c r="T39" s="284"/>
      <c r="U39" s="285"/>
      <c r="V39" s="155"/>
    </row>
    <row r="40" spans="1:22" s="20" customFormat="1" ht="9.75" customHeight="1">
      <c r="A40" s="139"/>
      <c r="B40" s="160"/>
      <c r="C40" s="161"/>
      <c r="D40" s="41"/>
      <c r="E40" s="41"/>
      <c r="F40" s="41"/>
      <c r="G40" s="264"/>
      <c r="H40" s="41"/>
      <c r="I40" s="41"/>
      <c r="J40" s="41"/>
      <c r="K40" s="41"/>
      <c r="L40" s="264"/>
      <c r="M40" s="264"/>
      <c r="N40" s="264"/>
      <c r="O40" s="264"/>
      <c r="P40" s="161"/>
      <c r="Q40" s="279"/>
      <c r="R40" s="280"/>
      <c r="S40" s="279"/>
      <c r="T40" s="286"/>
      <c r="U40" s="286"/>
      <c r="V40" s="139"/>
    </row>
    <row r="41" spans="1:22" s="20" customFormat="1" ht="25.5" customHeight="1">
      <c r="A41" s="139"/>
      <c r="B41" s="160"/>
      <c r="C41" s="161"/>
      <c r="D41" s="41"/>
      <c r="E41" s="41"/>
      <c r="F41" s="41"/>
      <c r="G41" s="24" t="s">
        <v>324</v>
      </c>
      <c r="H41" s="41"/>
      <c r="I41" s="41"/>
      <c r="J41" s="41"/>
      <c r="K41" s="41"/>
      <c r="L41" s="264"/>
      <c r="M41" s="264"/>
      <c r="N41" s="264"/>
      <c r="O41" s="264"/>
      <c r="P41" s="161"/>
      <c r="Q41" s="279"/>
      <c r="R41" s="280"/>
      <c r="S41" s="279"/>
      <c r="T41" s="286"/>
      <c r="U41" s="286"/>
      <c r="V41" s="139"/>
    </row>
    <row r="42" spans="2:21" s="8" customFormat="1" ht="12.75" customHeight="1">
      <c r="B42" s="92"/>
      <c r="C42" s="18"/>
      <c r="D42" s="42"/>
      <c r="E42" s="42"/>
      <c r="F42" s="42"/>
      <c r="G42" s="290"/>
      <c r="H42" s="266"/>
      <c r="I42" s="266"/>
      <c r="J42" s="266"/>
      <c r="K42" s="266"/>
      <c r="L42" s="267"/>
      <c r="M42" s="270"/>
      <c r="N42" s="270"/>
      <c r="O42" s="271"/>
      <c r="P42" s="13"/>
      <c r="Q42" s="281"/>
      <c r="R42" s="281"/>
      <c r="S42" s="281"/>
      <c r="T42" s="268"/>
      <c r="U42" s="287"/>
    </row>
    <row r="43" spans="2:21" s="8" customFormat="1" ht="12.75" customHeight="1">
      <c r="B43" s="92"/>
      <c r="C43" s="18"/>
      <c r="D43" s="43"/>
      <c r="E43" s="43"/>
      <c r="F43" s="43"/>
      <c r="G43" s="291"/>
      <c r="H43" s="266"/>
      <c r="I43" s="266"/>
      <c r="J43" s="266"/>
      <c r="K43" s="266"/>
      <c r="L43" s="268"/>
      <c r="M43" s="268"/>
      <c r="N43" s="268"/>
      <c r="O43" s="268"/>
      <c r="P43" s="13"/>
      <c r="Q43" s="281"/>
      <c r="R43" s="281"/>
      <c r="S43" s="281"/>
      <c r="T43" s="268"/>
      <c r="U43" s="268"/>
    </row>
    <row r="44" spans="1:19" ht="13.5">
      <c r="A44" s="6"/>
      <c r="B44" s="93"/>
      <c r="D44" s="43"/>
      <c r="E44" s="43"/>
      <c r="F44" s="43"/>
      <c r="G44" s="291"/>
      <c r="P44" s="273"/>
      <c r="Q44" s="282"/>
      <c r="R44" s="282"/>
      <c r="S44" s="282"/>
    </row>
    <row r="45" spans="1:19" ht="13.5">
      <c r="A45" s="6"/>
      <c r="B45" s="93"/>
      <c r="D45" s="43"/>
      <c r="E45" s="43"/>
      <c r="F45" s="43"/>
      <c r="G45" s="43"/>
      <c r="P45" s="273"/>
      <c r="Q45" s="282"/>
      <c r="R45" s="282"/>
      <c r="S45" s="282"/>
    </row>
    <row r="46" spans="1:19" ht="13.5">
      <c r="A46" s="6"/>
      <c r="B46" s="93"/>
      <c r="G46" s="291"/>
      <c r="P46" s="273"/>
      <c r="Q46" s="282"/>
      <c r="R46" s="282"/>
      <c r="S46" s="282"/>
    </row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  <row r="75" ht="13.5"/>
    <row r="76" ht="13.5"/>
    <row r="77" ht="13.5"/>
    <row r="78" ht="13.5"/>
    <row r="79" ht="13.5"/>
    <row r="80" ht="13.5"/>
    <row r="81" ht="13.5"/>
    <row r="82" ht="13.5"/>
    <row r="83" ht="13.5"/>
    <row r="84" ht="13.5"/>
    <row r="85" ht="13.5"/>
    <row r="86" ht="13.5"/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  <row r="106" ht="13.5"/>
    <row r="107" ht="13.5"/>
    <row r="108" ht="13.5"/>
    <row r="109" ht="13.5"/>
    <row r="110" ht="13.5"/>
    <row r="111" ht="13.5"/>
    <row r="112" ht="13.5"/>
    <row r="113" ht="13.5"/>
    <row r="114" ht="13.5"/>
    <row r="115" ht="13.5"/>
    <row r="116" ht="13.5"/>
    <row r="117" ht="13.5"/>
    <row r="118" ht="13.5"/>
    <row r="119" ht="13.5"/>
    <row r="120" ht="13.5"/>
    <row r="121" ht="13.5"/>
    <row r="122" ht="13.5"/>
    <row r="123" ht="13.5"/>
    <row r="124" ht="13.5"/>
    <row r="125" ht="13.5"/>
    <row r="126" ht="13.5"/>
    <row r="127" ht="13.5"/>
    <row r="128" ht="13.5"/>
    <row r="129" ht="13.5"/>
    <row r="130" ht="13.5"/>
    <row r="131" ht="13.5"/>
    <row r="132" ht="13.5"/>
    <row r="133" ht="13.5"/>
    <row r="134" ht="13.5"/>
    <row r="135" ht="13.5"/>
    <row r="136" ht="13.5"/>
    <row r="137" ht="13.5"/>
    <row r="138" ht="13.5"/>
    <row r="139" ht="13.5"/>
    <row r="140" ht="13.5"/>
    <row r="141" ht="13.5"/>
    <row r="142" ht="13.5"/>
    <row r="143" ht="13.5"/>
    <row r="144" ht="13.5"/>
    <row r="145" ht="13.5"/>
    <row r="146" ht="13.5"/>
    <row r="147" ht="13.5"/>
    <row r="148" ht="13.5"/>
    <row r="149" ht="13.5"/>
    <row r="150" ht="13.5"/>
    <row r="151" ht="13.5"/>
    <row r="152" ht="13.5"/>
    <row r="153" ht="13.5"/>
    <row r="154" ht="13.5"/>
    <row r="155" ht="13.5"/>
    <row r="156" ht="13.5"/>
    <row r="157" ht="13.5"/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  <row r="180" ht="13.5"/>
    <row r="181" ht="13.5"/>
    <row r="182" ht="13.5"/>
    <row r="183" ht="13.5"/>
    <row r="184" ht="13.5"/>
    <row r="185" ht="13.5"/>
    <row r="186" ht="13.5"/>
    <row r="187" ht="13.5"/>
    <row r="188" ht="13.5"/>
    <row r="189" ht="13.5"/>
    <row r="190" ht="13.5"/>
    <row r="191" ht="13.5"/>
    <row r="192" ht="13.5"/>
    <row r="193" ht="13.5"/>
    <row r="194" ht="13.5"/>
    <row r="195" ht="13.5"/>
    <row r="196" ht="13.5"/>
    <row r="197" ht="13.5"/>
    <row r="198" ht="13.5"/>
    <row r="199" ht="13.5"/>
    <row r="200" ht="13.5"/>
    <row r="201" ht="13.5"/>
    <row r="202" ht="13.5"/>
    <row r="203" ht="13.5"/>
    <row r="204" ht="13.5"/>
    <row r="205" ht="13.5"/>
    <row r="206" ht="13.5"/>
    <row r="207" ht="13.5"/>
    <row r="208" ht="13.5"/>
    <row r="209" ht="13.5"/>
    <row r="210" ht="13.5"/>
    <row r="211" ht="13.5"/>
    <row r="212" ht="13.5"/>
    <row r="213" ht="13.5"/>
    <row r="214" ht="13.5"/>
    <row r="215" ht="13.5"/>
    <row r="216" ht="13.5"/>
    <row r="217" ht="13.5"/>
    <row r="218" ht="13.5"/>
    <row r="219" ht="13.5"/>
    <row r="220" ht="13.5"/>
    <row r="221" ht="13.5"/>
    <row r="222" ht="13.5"/>
    <row r="223" ht="13.5"/>
    <row r="224" ht="13.5"/>
    <row r="225" ht="13.5"/>
    <row r="226" ht="13.5"/>
    <row r="227" ht="13.5"/>
    <row r="228" ht="13.5"/>
    <row r="229" ht="13.5"/>
    <row r="230" ht="13.5"/>
    <row r="231" ht="13.5"/>
    <row r="232" ht="13.5"/>
    <row r="233" ht="13.5"/>
    <row r="234" ht="13.5"/>
    <row r="235" ht="13.5"/>
    <row r="236" ht="13.5"/>
    <row r="237" ht="13.5"/>
    <row r="238" ht="13.5"/>
    <row r="239" ht="13.5"/>
    <row r="240" ht="13.5"/>
    <row r="241" ht="13.5"/>
    <row r="242" ht="13.5"/>
    <row r="243" ht="13.5"/>
    <row r="244" ht="13.5"/>
    <row r="245" ht="13.5"/>
    <row r="246" ht="13.5"/>
    <row r="247" ht="13.5"/>
    <row r="248" ht="13.5"/>
    <row r="249" ht="13.5"/>
    <row r="250" ht="13.5"/>
    <row r="251" ht="13.5"/>
    <row r="252" ht="13.5"/>
    <row r="253" ht="13.5"/>
    <row r="254" ht="13.5"/>
    <row r="255" ht="13.5"/>
    <row r="256" ht="13.5"/>
    <row r="257" ht="13.5"/>
    <row r="258" ht="13.5"/>
    <row r="259" ht="13.5"/>
    <row r="260" ht="13.5"/>
    <row r="261" ht="13.5"/>
    <row r="262" ht="13.5"/>
    <row r="263" ht="13.5"/>
    <row r="264" ht="13.5"/>
    <row r="265" ht="13.5"/>
    <row r="266" ht="13.5"/>
    <row r="267" ht="13.5"/>
    <row r="268" ht="13.5"/>
    <row r="269" ht="13.5"/>
    <row r="270" ht="13.5"/>
    <row r="271" ht="13.5"/>
    <row r="272" ht="13.5"/>
    <row r="273" ht="13.5"/>
    <row r="274" ht="13.5"/>
    <row r="275" ht="13.5"/>
    <row r="276" ht="13.5"/>
    <row r="277" ht="13.5"/>
    <row r="278" ht="13.5"/>
    <row r="279" ht="13.5"/>
    <row r="280" ht="13.5"/>
    <row r="281" ht="13.5"/>
    <row r="282" ht="13.5"/>
    <row r="283" ht="13.5"/>
    <row r="284" ht="13.5"/>
    <row r="285" ht="13.5"/>
    <row r="286" ht="13.5"/>
    <row r="287" ht="13.5"/>
    <row r="288" ht="13.5"/>
    <row r="289" ht="13.5"/>
    <row r="290" ht="13.5"/>
    <row r="291" ht="13.5"/>
    <row r="292" ht="13.5"/>
    <row r="293" ht="13.5"/>
    <row r="294" ht="13.5"/>
    <row r="295" ht="13.5"/>
    <row r="296" ht="13.5"/>
    <row r="297" ht="13.5"/>
    <row r="298" ht="13.5"/>
    <row r="299" ht="13.5"/>
    <row r="300" ht="13.5"/>
    <row r="301" ht="13.5"/>
    <row r="302" ht="13.5"/>
    <row r="303" ht="13.5"/>
    <row r="304" ht="13.5"/>
    <row r="305" ht="13.5"/>
    <row r="306" ht="13.5"/>
    <row r="307" ht="13.5"/>
    <row r="308" ht="13.5"/>
    <row r="309" ht="13.5"/>
    <row r="310" ht="13.5"/>
    <row r="311" ht="13.5"/>
    <row r="312" ht="13.5"/>
    <row r="313" ht="13.5"/>
    <row r="314" ht="13.5"/>
    <row r="315" ht="13.5"/>
    <row r="316" ht="13.5"/>
    <row r="317" ht="13.5"/>
    <row r="318" ht="13.5"/>
    <row r="319" ht="13.5"/>
    <row r="320" ht="13.5"/>
    <row r="321" ht="13.5"/>
    <row r="322" ht="13.5"/>
    <row r="323" ht="13.5"/>
    <row r="324" ht="13.5"/>
    <row r="325" ht="13.5"/>
    <row r="326" ht="13.5"/>
    <row r="327" ht="13.5"/>
    <row r="328" ht="13.5"/>
    <row r="329" ht="13.5"/>
    <row r="330" ht="13.5"/>
    <row r="331" ht="13.5"/>
    <row r="332" ht="13.5"/>
    <row r="333" ht="13.5"/>
    <row r="334" ht="13.5"/>
    <row r="335" ht="13.5"/>
  </sheetData>
  <sheetProtection/>
  <mergeCells count="16">
    <mergeCell ref="A3:A5"/>
    <mergeCell ref="P3:P5"/>
    <mergeCell ref="B3:B5"/>
    <mergeCell ref="M3:M5"/>
    <mergeCell ref="C3:C5"/>
    <mergeCell ref="D3:G3"/>
    <mergeCell ref="L3:L5"/>
    <mergeCell ref="H3:K3"/>
    <mergeCell ref="V3:V5"/>
    <mergeCell ref="R3:R5"/>
    <mergeCell ref="S3:S5"/>
    <mergeCell ref="N3:N5"/>
    <mergeCell ref="O3:O5"/>
    <mergeCell ref="U3:U5"/>
    <mergeCell ref="T3:T5"/>
    <mergeCell ref="Q3:Q5"/>
  </mergeCells>
  <printOptions/>
  <pageMargins left="0.3937007874015748" right="0.3937007874015748" top="0.3937007874015748" bottom="0.3937007874015748" header="0.3937007874015748" footer="0.3937007874015748"/>
  <pageSetup cellComments="asDisplayed" firstPageNumber="22" useFirstPageNumber="1" fitToWidth="2" fitToHeight="1" horizontalDpi="600" verticalDpi="600" orientation="portrait" paperSize="9" scale="83" r:id="rId3"/>
  <headerFooter alignWithMargins="0">
    <oddFooter>&amp;C&amp;"ＭＳ Ｐ明朝,標準"- &amp;P -</oddFooter>
  </headerFooter>
  <colBreaks count="1" manualBreakCount="1">
    <brk id="11" max="65535" man="1"/>
  </colBreaks>
  <ignoredErrors>
    <ignoredError sqref="G38" formula="1"/>
    <ignoredError sqref="L6 L10:L12 L15 L17:L21 L23 L25 L27 L29 L31:L33 L35:L36" formulaRange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06"/>
  <sheetViews>
    <sheetView view="pageBreakPreview" zoomScaleNormal="50" zoomScaleSheetLayoutView="100" zoomScalePageLayoutView="0" workbookViewId="0" topLeftCell="A1">
      <pane xSplit="2" ySplit="4" topLeftCell="C54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A74" sqref="A74"/>
    </sheetView>
  </sheetViews>
  <sheetFormatPr defaultColWidth="11.25390625" defaultRowHeight="14.25" customHeight="1"/>
  <cols>
    <col min="1" max="1" width="6.625" style="1" customWidth="1"/>
    <col min="2" max="2" width="14.625" style="85" customWidth="1"/>
    <col min="3" max="15" width="14.625" style="1" customWidth="1"/>
    <col min="16" max="16" width="6.625" style="1" customWidth="1"/>
    <col min="17" max="17" width="11.25390625" style="1" customWidth="1"/>
    <col min="18" max="18" width="11.25390625" style="2" customWidth="1"/>
    <col min="19" max="16384" width="11.25390625" style="1" customWidth="1"/>
  </cols>
  <sheetData>
    <row r="1" spans="1:18" s="17" customFormat="1" ht="19.5" customHeight="1">
      <c r="A1" s="17" t="s">
        <v>101</v>
      </c>
      <c r="B1" s="76"/>
      <c r="D1" s="675"/>
      <c r="P1" s="74"/>
      <c r="R1" s="303"/>
    </row>
    <row r="2" spans="2:18" s="47" customFormat="1" ht="19.5" customHeight="1" thickBot="1">
      <c r="B2" s="55"/>
      <c r="P2" s="195" t="s">
        <v>56</v>
      </c>
      <c r="R2" s="304"/>
    </row>
    <row r="3" spans="1:18" s="47" customFormat="1" ht="21.75" customHeight="1">
      <c r="A3" s="787" t="s">
        <v>159</v>
      </c>
      <c r="B3" s="784" t="s">
        <v>0</v>
      </c>
      <c r="C3" s="783" t="s">
        <v>40</v>
      </c>
      <c r="D3" s="783"/>
      <c r="E3" s="783"/>
      <c r="F3" s="781" t="s">
        <v>35</v>
      </c>
      <c r="G3" s="781" t="s">
        <v>36</v>
      </c>
      <c r="H3" s="781" t="s">
        <v>37</v>
      </c>
      <c r="I3" s="781" t="s">
        <v>6</v>
      </c>
      <c r="J3" s="781" t="s">
        <v>7</v>
      </c>
      <c r="K3" s="781" t="s">
        <v>8</v>
      </c>
      <c r="L3" s="781" t="s">
        <v>2</v>
      </c>
      <c r="M3" s="781" t="s">
        <v>5</v>
      </c>
      <c r="N3" s="781" t="s">
        <v>9</v>
      </c>
      <c r="O3" s="790" t="s">
        <v>57</v>
      </c>
      <c r="P3" s="787" t="s">
        <v>159</v>
      </c>
      <c r="R3" s="786" t="s">
        <v>238</v>
      </c>
    </row>
    <row r="4" spans="1:18" s="47" customFormat="1" ht="21.75" customHeight="1" thickBot="1">
      <c r="A4" s="788"/>
      <c r="B4" s="785"/>
      <c r="C4" s="59" t="s">
        <v>33</v>
      </c>
      <c r="D4" s="60" t="s">
        <v>34</v>
      </c>
      <c r="E4" s="61" t="s">
        <v>58</v>
      </c>
      <c r="F4" s="782"/>
      <c r="G4" s="782"/>
      <c r="H4" s="782"/>
      <c r="I4" s="782"/>
      <c r="J4" s="782"/>
      <c r="K4" s="782"/>
      <c r="L4" s="782"/>
      <c r="M4" s="782"/>
      <c r="N4" s="782"/>
      <c r="O4" s="791"/>
      <c r="P4" s="789"/>
      <c r="R4" s="786"/>
    </row>
    <row r="5" spans="1:18" s="47" customFormat="1" ht="15" customHeight="1">
      <c r="A5" s="56">
        <v>1</v>
      </c>
      <c r="B5" s="78" t="s">
        <v>53</v>
      </c>
      <c r="C5" s="356">
        <v>1048772</v>
      </c>
      <c r="D5" s="357">
        <v>376076</v>
      </c>
      <c r="E5" s="306">
        <f>SUM(C5:D5)</f>
        <v>1424848</v>
      </c>
      <c r="F5" s="358">
        <v>187222</v>
      </c>
      <c r="G5" s="359">
        <v>44509</v>
      </c>
      <c r="H5" s="357">
        <v>99077</v>
      </c>
      <c r="I5" s="357">
        <v>465481</v>
      </c>
      <c r="J5" s="357">
        <v>2662507</v>
      </c>
      <c r="K5" s="357">
        <v>659555</v>
      </c>
      <c r="L5" s="357">
        <v>2612103</v>
      </c>
      <c r="M5" s="360">
        <f>SUM(E5:L5)</f>
        <v>8155302</v>
      </c>
      <c r="N5" s="357">
        <v>23183</v>
      </c>
      <c r="O5" s="361">
        <f>M5+N5</f>
        <v>8178485</v>
      </c>
      <c r="P5" s="57">
        <v>1</v>
      </c>
      <c r="R5" s="381">
        <v>988088</v>
      </c>
    </row>
    <row r="6" spans="1:18" s="47" customFormat="1" ht="15" customHeight="1">
      <c r="A6" s="63"/>
      <c r="B6" s="79"/>
      <c r="C6" s="362"/>
      <c r="D6" s="363"/>
      <c r="E6" s="363">
        <f>E5/M5</f>
        <v>0.17471431468754928</v>
      </c>
      <c r="F6" s="364">
        <f>F5/M5</f>
        <v>0.022957089755842274</v>
      </c>
      <c r="G6" s="365">
        <f>G5/M5</f>
        <v>0.005457676490705065</v>
      </c>
      <c r="H6" s="365">
        <f>H5/M5</f>
        <v>0.01214878369924253</v>
      </c>
      <c r="I6" s="365">
        <f>I5/M5</f>
        <v>0.05707710149789671</v>
      </c>
      <c r="J6" s="365">
        <f>J5/M5</f>
        <v>0.3264755860665859</v>
      </c>
      <c r="K6" s="365">
        <f>K5/M5</f>
        <v>0.08087438086290366</v>
      </c>
      <c r="L6" s="365">
        <f>L5/M5</f>
        <v>0.3202950669392746</v>
      </c>
      <c r="M6" s="363">
        <f>M5/M5</f>
        <v>1</v>
      </c>
      <c r="N6" s="366"/>
      <c r="O6" s="367"/>
      <c r="P6" s="64"/>
      <c r="R6" s="366"/>
    </row>
    <row r="7" spans="1:18" s="47" customFormat="1" ht="15" customHeight="1">
      <c r="A7" s="65">
        <v>2</v>
      </c>
      <c r="B7" s="83" t="s">
        <v>3</v>
      </c>
      <c r="C7" s="73">
        <v>160967</v>
      </c>
      <c r="D7" s="37">
        <v>41210</v>
      </c>
      <c r="E7" s="39">
        <f>SUM(C7:D7)</f>
        <v>202177</v>
      </c>
      <c r="F7" s="37">
        <v>107999</v>
      </c>
      <c r="G7" s="38">
        <v>67839</v>
      </c>
      <c r="H7" s="37">
        <v>18968</v>
      </c>
      <c r="I7" s="37">
        <v>888</v>
      </c>
      <c r="J7" s="37">
        <v>435535</v>
      </c>
      <c r="K7" s="37">
        <v>707850</v>
      </c>
      <c r="L7" s="37">
        <v>309393</v>
      </c>
      <c r="M7" s="40">
        <f>SUM(E7:L7)</f>
        <v>1850649</v>
      </c>
      <c r="N7" s="37">
        <v>10216</v>
      </c>
      <c r="O7" s="75">
        <f>M7+N7</f>
        <v>1860865</v>
      </c>
      <c r="P7" s="66">
        <v>2</v>
      </c>
      <c r="R7" s="381">
        <v>39904</v>
      </c>
    </row>
    <row r="8" spans="1:18" s="47" customFormat="1" ht="15" customHeight="1">
      <c r="A8" s="63"/>
      <c r="B8" s="79"/>
      <c r="C8" s="362"/>
      <c r="D8" s="363"/>
      <c r="E8" s="363">
        <f>E7/M7</f>
        <v>0.10924653999759003</v>
      </c>
      <c r="F8" s="364">
        <f>F7/M7</f>
        <v>0.05835736544314994</v>
      </c>
      <c r="G8" s="365">
        <f>G7/M7</f>
        <v>0.036656870103406965</v>
      </c>
      <c r="H8" s="365">
        <f>H7/M7</f>
        <v>0.010249377380583784</v>
      </c>
      <c r="I8" s="365">
        <f>I7/M7</f>
        <v>0.0004798316698628427</v>
      </c>
      <c r="J8" s="365">
        <f>J7/M7</f>
        <v>0.23534176388931666</v>
      </c>
      <c r="K8" s="365">
        <f>K7/M7</f>
        <v>0.3824874408923572</v>
      </c>
      <c r="L8" s="365">
        <f>L7/M7</f>
        <v>0.16718081062373255</v>
      </c>
      <c r="M8" s="363">
        <f>M7/M7</f>
        <v>1</v>
      </c>
      <c r="N8" s="366"/>
      <c r="O8" s="367"/>
      <c r="P8" s="64"/>
      <c r="R8" s="366"/>
    </row>
    <row r="9" spans="1:18" s="47" customFormat="1" ht="15" customHeight="1">
      <c r="A9" s="65">
        <v>3</v>
      </c>
      <c r="B9" s="83" t="s">
        <v>11</v>
      </c>
      <c r="C9" s="73">
        <v>213212</v>
      </c>
      <c r="D9" s="37">
        <v>112626</v>
      </c>
      <c r="E9" s="39">
        <f>SUM(C9:D9)</f>
        <v>325838</v>
      </c>
      <c r="F9" s="37">
        <v>59739</v>
      </c>
      <c r="G9" s="38">
        <v>16641</v>
      </c>
      <c r="H9" s="37">
        <v>10986</v>
      </c>
      <c r="I9" s="37">
        <v>97388</v>
      </c>
      <c r="J9" s="37">
        <v>595525</v>
      </c>
      <c r="K9" s="37">
        <v>1306225</v>
      </c>
      <c r="L9" s="37">
        <v>267056</v>
      </c>
      <c r="M9" s="40">
        <f>SUM(E9:L9)</f>
        <v>2679398</v>
      </c>
      <c r="N9" s="37">
        <v>12252</v>
      </c>
      <c r="O9" s="75">
        <f>M9+N9</f>
        <v>2691650</v>
      </c>
      <c r="P9" s="66">
        <v>3</v>
      </c>
      <c r="R9" s="381">
        <v>27676</v>
      </c>
    </row>
    <row r="10" spans="1:18" s="47" customFormat="1" ht="15" customHeight="1">
      <c r="A10" s="63"/>
      <c r="B10" s="79"/>
      <c r="C10" s="368"/>
      <c r="D10" s="369"/>
      <c r="E10" s="363">
        <f>E9/M9</f>
        <v>0.121608659855684</v>
      </c>
      <c r="F10" s="364">
        <f>F9/M9</f>
        <v>0.022295679850473874</v>
      </c>
      <c r="G10" s="365">
        <f>G9/M9</f>
        <v>0.00621072345355188</v>
      </c>
      <c r="H10" s="365">
        <f>H9/M9</f>
        <v>0.004100174740744003</v>
      </c>
      <c r="I10" s="365">
        <f>I9/M9</f>
        <v>0.036346970476203985</v>
      </c>
      <c r="J10" s="365">
        <f>J9/M9</f>
        <v>0.22226074663039982</v>
      </c>
      <c r="K10" s="365">
        <f>K9/M9</f>
        <v>0.48750689520556484</v>
      </c>
      <c r="L10" s="365">
        <f>L9/M9</f>
        <v>0.09967014978737761</v>
      </c>
      <c r="M10" s="363">
        <f>M9/M9</f>
        <v>1</v>
      </c>
      <c r="N10" s="370"/>
      <c r="O10" s="371"/>
      <c r="P10" s="64"/>
      <c r="R10" s="366"/>
    </row>
    <row r="11" spans="1:18" s="47" customFormat="1" ht="15" customHeight="1">
      <c r="A11" s="65">
        <v>4</v>
      </c>
      <c r="B11" s="83" t="s">
        <v>4</v>
      </c>
      <c r="C11" s="73">
        <v>109151</v>
      </c>
      <c r="D11" s="37">
        <v>184650</v>
      </c>
      <c r="E11" s="39">
        <f>SUM(C11:D11)</f>
        <v>293801</v>
      </c>
      <c r="F11" s="37">
        <v>21935</v>
      </c>
      <c r="G11" s="38">
        <v>16469</v>
      </c>
      <c r="H11" s="37">
        <v>0</v>
      </c>
      <c r="I11" s="37">
        <v>51623</v>
      </c>
      <c r="J11" s="37">
        <v>242509</v>
      </c>
      <c r="K11" s="37">
        <v>874854</v>
      </c>
      <c r="L11" s="37">
        <v>135037</v>
      </c>
      <c r="M11" s="40">
        <f>SUM(E11:L11)</f>
        <v>1636228</v>
      </c>
      <c r="N11" s="37">
        <v>0</v>
      </c>
      <c r="O11" s="75">
        <f>M11+N11</f>
        <v>1636228</v>
      </c>
      <c r="P11" s="66">
        <v>4</v>
      </c>
      <c r="R11" s="381">
        <v>80501</v>
      </c>
    </row>
    <row r="12" spans="1:18" s="47" customFormat="1" ht="15" customHeight="1">
      <c r="A12" s="63"/>
      <c r="B12" s="79"/>
      <c r="C12" s="362"/>
      <c r="D12" s="363"/>
      <c r="E12" s="363">
        <f>E11/M11</f>
        <v>0.1795599390793948</v>
      </c>
      <c r="F12" s="364">
        <f>F11/M11</f>
        <v>0.013405833416858776</v>
      </c>
      <c r="G12" s="365">
        <f>G11/M11</f>
        <v>0.010065223184055033</v>
      </c>
      <c r="H12" s="365">
        <f>H11/M11</f>
        <v>0</v>
      </c>
      <c r="I12" s="365">
        <f>I11/M11</f>
        <v>0.03155000403366768</v>
      </c>
      <c r="J12" s="365">
        <f>J11/M11</f>
        <v>0.14821222959147504</v>
      </c>
      <c r="K12" s="365">
        <f>K11/M11</f>
        <v>0.5346773188088702</v>
      </c>
      <c r="L12" s="365">
        <f>L11/M11</f>
        <v>0.08252945188567852</v>
      </c>
      <c r="M12" s="363">
        <f>M11/M11</f>
        <v>1</v>
      </c>
      <c r="N12" s="366"/>
      <c r="O12" s="367"/>
      <c r="P12" s="64"/>
      <c r="R12" s="366"/>
    </row>
    <row r="13" spans="1:18" s="47" customFormat="1" ht="15" customHeight="1">
      <c r="A13" s="65">
        <v>5</v>
      </c>
      <c r="B13" s="379" t="s">
        <v>12</v>
      </c>
      <c r="C13" s="73">
        <v>160914</v>
      </c>
      <c r="D13" s="37">
        <v>34415</v>
      </c>
      <c r="E13" s="39">
        <f>SUM(C13:D13)</f>
        <v>195329</v>
      </c>
      <c r="F13" s="37">
        <v>69692</v>
      </c>
      <c r="G13" s="38">
        <v>86622</v>
      </c>
      <c r="H13" s="37">
        <v>12986</v>
      </c>
      <c r="I13" s="37">
        <v>112546</v>
      </c>
      <c r="J13" s="37">
        <v>623377</v>
      </c>
      <c r="K13" s="37">
        <v>624000</v>
      </c>
      <c r="L13" s="37">
        <v>272134</v>
      </c>
      <c r="M13" s="40">
        <f>SUM(E13:L13)</f>
        <v>1996686</v>
      </c>
      <c r="N13" s="37">
        <v>720</v>
      </c>
      <c r="O13" s="75">
        <f>M13+N13</f>
        <v>1997406</v>
      </c>
      <c r="P13" s="66">
        <v>5</v>
      </c>
      <c r="R13" s="381">
        <v>22622</v>
      </c>
    </row>
    <row r="14" spans="1:18" s="47" customFormat="1" ht="15" customHeight="1">
      <c r="A14" s="63"/>
      <c r="B14" s="383"/>
      <c r="C14" s="368"/>
      <c r="D14" s="369"/>
      <c r="E14" s="363">
        <f>E13/M13</f>
        <v>0.09782659867400283</v>
      </c>
      <c r="F14" s="364">
        <f>F13/M13</f>
        <v>0.03490383565568146</v>
      </c>
      <c r="G14" s="365">
        <f>G13/M13</f>
        <v>0.04338288544117603</v>
      </c>
      <c r="H14" s="365">
        <f>H13/M13</f>
        <v>0.006503776758088152</v>
      </c>
      <c r="I14" s="365">
        <f>I13/M13</f>
        <v>0.056366399123347385</v>
      </c>
      <c r="J14" s="365">
        <f>J13/M13</f>
        <v>0.31220582505211136</v>
      </c>
      <c r="K14" s="365">
        <f>K13/M13</f>
        <v>0.31251784206430056</v>
      </c>
      <c r="L14" s="365">
        <f>L13/M13</f>
        <v>0.13629283723129226</v>
      </c>
      <c r="M14" s="363">
        <f>M13/M13</f>
        <v>1</v>
      </c>
      <c r="N14" s="370"/>
      <c r="O14" s="371"/>
      <c r="P14" s="64"/>
      <c r="R14" s="366"/>
    </row>
    <row r="15" spans="1:18" s="47" customFormat="1" ht="15" customHeight="1">
      <c r="A15" s="65">
        <v>6</v>
      </c>
      <c r="B15" s="83" t="s">
        <v>13</v>
      </c>
      <c r="C15" s="73">
        <v>99382</v>
      </c>
      <c r="D15" s="37">
        <v>41171</v>
      </c>
      <c r="E15" s="39">
        <f>SUM(C15:D15)</f>
        <v>140553</v>
      </c>
      <c r="F15" s="37">
        <v>50535</v>
      </c>
      <c r="G15" s="38">
        <v>72514</v>
      </c>
      <c r="H15" s="37">
        <v>8372</v>
      </c>
      <c r="I15" s="37">
        <v>38304</v>
      </c>
      <c r="J15" s="37">
        <v>324501</v>
      </c>
      <c r="K15" s="37">
        <v>261222</v>
      </c>
      <c r="L15" s="37">
        <v>206730</v>
      </c>
      <c r="M15" s="40">
        <f>SUM(E15:L15)</f>
        <v>1102731</v>
      </c>
      <c r="N15" s="37">
        <v>11011</v>
      </c>
      <c r="O15" s="75">
        <f>M15+N15</f>
        <v>1113742</v>
      </c>
      <c r="P15" s="66">
        <v>6</v>
      </c>
      <c r="R15" s="381">
        <v>12142</v>
      </c>
    </row>
    <row r="16" spans="1:18" s="47" customFormat="1" ht="15" customHeight="1">
      <c r="A16" s="63"/>
      <c r="B16" s="79"/>
      <c r="C16" s="362"/>
      <c r="D16" s="363"/>
      <c r="E16" s="363">
        <f>E15/M15</f>
        <v>0.12745900858867665</v>
      </c>
      <c r="F16" s="364">
        <f>F15/M15</f>
        <v>0.04582713281842988</v>
      </c>
      <c r="G16" s="365">
        <f>G15/M15</f>
        <v>0.06575855761740625</v>
      </c>
      <c r="H16" s="365">
        <f>H15/M15</f>
        <v>0.007592060076301473</v>
      </c>
      <c r="I16" s="365">
        <f>I15/M15</f>
        <v>0.034735579211974635</v>
      </c>
      <c r="J16" s="365">
        <f>J15/M15</f>
        <v>0.29427031615144583</v>
      </c>
      <c r="K16" s="365">
        <f>K15/M15</f>
        <v>0.23688642107640032</v>
      </c>
      <c r="L16" s="365">
        <f>L15/M15</f>
        <v>0.18747092445936497</v>
      </c>
      <c r="M16" s="363">
        <f>M15/M15</f>
        <v>1</v>
      </c>
      <c r="N16" s="366"/>
      <c r="O16" s="367"/>
      <c r="P16" s="64"/>
      <c r="R16" s="366"/>
    </row>
    <row r="17" spans="1:18" s="47" customFormat="1" ht="15" customHeight="1">
      <c r="A17" s="65">
        <v>7</v>
      </c>
      <c r="B17" s="83" t="s">
        <v>14</v>
      </c>
      <c r="C17" s="372"/>
      <c r="D17" s="373"/>
      <c r="E17" s="373"/>
      <c r="F17" s="374"/>
      <c r="G17" s="375"/>
      <c r="H17" s="370"/>
      <c r="I17" s="370"/>
      <c r="J17" s="370"/>
      <c r="K17" s="370"/>
      <c r="L17" s="370"/>
      <c r="M17" s="376"/>
      <c r="N17" s="370"/>
      <c r="O17" s="371"/>
      <c r="P17" s="66">
        <v>7</v>
      </c>
      <c r="R17" s="381"/>
    </row>
    <row r="18" spans="1:18" s="47" customFormat="1" ht="15" customHeight="1">
      <c r="A18" s="63"/>
      <c r="B18" s="79"/>
      <c r="C18" s="372"/>
      <c r="D18" s="373"/>
      <c r="E18" s="373"/>
      <c r="F18" s="374"/>
      <c r="G18" s="377"/>
      <c r="H18" s="370"/>
      <c r="I18" s="370"/>
      <c r="J18" s="370"/>
      <c r="K18" s="370"/>
      <c r="L18" s="370"/>
      <c r="M18" s="363"/>
      <c r="N18" s="370"/>
      <c r="O18" s="371"/>
      <c r="P18" s="64"/>
      <c r="R18" s="366"/>
    </row>
    <row r="19" spans="1:18" s="47" customFormat="1" ht="15" customHeight="1">
      <c r="A19" s="378">
        <v>8</v>
      </c>
      <c r="B19" s="379" t="s">
        <v>15</v>
      </c>
      <c r="C19" s="73">
        <v>92069</v>
      </c>
      <c r="D19" s="37">
        <v>38713</v>
      </c>
      <c r="E19" s="39">
        <f>SUM(C19:D19)</f>
        <v>130782</v>
      </c>
      <c r="F19" s="37">
        <v>50115</v>
      </c>
      <c r="G19" s="38">
        <v>10621</v>
      </c>
      <c r="H19" s="37">
        <v>2752</v>
      </c>
      <c r="I19" s="37">
        <v>51503</v>
      </c>
      <c r="J19" s="37">
        <v>259624</v>
      </c>
      <c r="K19" s="37">
        <v>256669</v>
      </c>
      <c r="L19" s="37">
        <v>236023</v>
      </c>
      <c r="M19" s="40">
        <f>SUM(E19:L19)</f>
        <v>998089</v>
      </c>
      <c r="N19" s="37">
        <v>0</v>
      </c>
      <c r="O19" s="75">
        <f>M19+N19</f>
        <v>998089</v>
      </c>
      <c r="P19" s="380">
        <v>8</v>
      </c>
      <c r="Q19" s="51"/>
      <c r="R19" s="381">
        <v>148977</v>
      </c>
    </row>
    <row r="20" spans="1:18" s="47" customFormat="1" ht="15" customHeight="1">
      <c r="A20" s="382"/>
      <c r="B20" s="383"/>
      <c r="C20" s="362"/>
      <c r="D20" s="363"/>
      <c r="E20" s="363">
        <f>E19/M19</f>
        <v>0.1310324029219839</v>
      </c>
      <c r="F20" s="364">
        <f>F19/M19</f>
        <v>0.05021095313143417</v>
      </c>
      <c r="G20" s="365">
        <f>G19/M19</f>
        <v>0.010641335592316918</v>
      </c>
      <c r="H20" s="365">
        <f>H19/M19</f>
        <v>0.00275726914132908</v>
      </c>
      <c r="I20" s="365">
        <f>I19/M19</f>
        <v>0.05160161067800567</v>
      </c>
      <c r="J20" s="365">
        <f>J19/M19</f>
        <v>0.26012109140567624</v>
      </c>
      <c r="K20" s="365">
        <f>K19/M19</f>
        <v>0.2571604335885878</v>
      </c>
      <c r="L20" s="365">
        <f>L19/M19</f>
        <v>0.23647490354066622</v>
      </c>
      <c r="M20" s="363">
        <f>M19/M19</f>
        <v>1</v>
      </c>
      <c r="N20" s="366"/>
      <c r="O20" s="367"/>
      <c r="P20" s="384"/>
      <c r="Q20" s="51"/>
      <c r="R20" s="366"/>
    </row>
    <row r="21" spans="1:18" s="47" customFormat="1" ht="15" customHeight="1">
      <c r="A21" s="65">
        <v>9</v>
      </c>
      <c r="B21" s="379" t="s">
        <v>16</v>
      </c>
      <c r="C21" s="73">
        <v>232667</v>
      </c>
      <c r="D21" s="37">
        <v>44672</v>
      </c>
      <c r="E21" s="39">
        <f>SUM(C21:D21)</f>
        <v>277339</v>
      </c>
      <c r="F21" s="37">
        <v>216823</v>
      </c>
      <c r="G21" s="38">
        <v>74361</v>
      </c>
      <c r="H21" s="37">
        <v>2317</v>
      </c>
      <c r="I21" s="37">
        <v>4130</v>
      </c>
      <c r="J21" s="37">
        <v>641767</v>
      </c>
      <c r="K21" s="37">
        <v>948845</v>
      </c>
      <c r="L21" s="37">
        <v>1091042</v>
      </c>
      <c r="M21" s="40">
        <f>SUM(E21:L21)</f>
        <v>3256624</v>
      </c>
      <c r="N21" s="37">
        <v>8648</v>
      </c>
      <c r="O21" s="75">
        <f>M21+N21</f>
        <v>3265272</v>
      </c>
      <c r="P21" s="380">
        <v>9</v>
      </c>
      <c r="Q21" s="51"/>
      <c r="R21" s="381">
        <v>831571</v>
      </c>
    </row>
    <row r="22" spans="1:18" s="47" customFormat="1" ht="15" customHeight="1">
      <c r="A22" s="63"/>
      <c r="B22" s="383"/>
      <c r="C22" s="362"/>
      <c r="D22" s="363"/>
      <c r="E22" s="363">
        <f>E21/M21</f>
        <v>0.08516150467477977</v>
      </c>
      <c r="F22" s="364">
        <f>F21/M21</f>
        <v>0.06657907084146036</v>
      </c>
      <c r="G22" s="365">
        <f>G21/M21</f>
        <v>0.02283376895828318</v>
      </c>
      <c r="H22" s="365">
        <f>H21/M21</f>
        <v>0.0007114729855212023</v>
      </c>
      <c r="I22" s="365">
        <f>I21/M21</f>
        <v>0.0012681844757024452</v>
      </c>
      <c r="J22" s="365">
        <f>J21/M21</f>
        <v>0.19706512019809472</v>
      </c>
      <c r="K22" s="365">
        <f>K21/M21</f>
        <v>0.2913584742973091</v>
      </c>
      <c r="L22" s="365">
        <f>L21/M21</f>
        <v>0.3350224035688492</v>
      </c>
      <c r="M22" s="363">
        <f>M21/M21</f>
        <v>1</v>
      </c>
      <c r="N22" s="366"/>
      <c r="O22" s="367"/>
      <c r="P22" s="384"/>
      <c r="Q22" s="51"/>
      <c r="R22" s="366"/>
    </row>
    <row r="23" spans="1:18" s="47" customFormat="1" ht="15" customHeight="1">
      <c r="A23" s="65">
        <v>10</v>
      </c>
      <c r="B23" s="83" t="s">
        <v>17</v>
      </c>
      <c r="C23" s="73">
        <v>37836</v>
      </c>
      <c r="D23" s="37">
        <v>8231</v>
      </c>
      <c r="E23" s="39">
        <f>SUM(C23:D23)</f>
        <v>46067</v>
      </c>
      <c r="F23" s="37">
        <v>11162</v>
      </c>
      <c r="G23" s="38">
        <v>8704</v>
      </c>
      <c r="H23" s="37">
        <v>0</v>
      </c>
      <c r="I23" s="37">
        <v>2485</v>
      </c>
      <c r="J23" s="37">
        <v>137108</v>
      </c>
      <c r="K23" s="37">
        <v>413139</v>
      </c>
      <c r="L23" s="37">
        <v>232437</v>
      </c>
      <c r="M23" s="40">
        <f>SUM(E23:L23)</f>
        <v>851102</v>
      </c>
      <c r="N23" s="37">
        <v>0</v>
      </c>
      <c r="O23" s="75">
        <f>M23+N23</f>
        <v>851102</v>
      </c>
      <c r="P23" s="380">
        <v>10</v>
      </c>
      <c r="Q23" s="51"/>
      <c r="R23" s="381">
        <v>170091</v>
      </c>
    </row>
    <row r="24" spans="1:18" s="47" customFormat="1" ht="15" customHeight="1">
      <c r="A24" s="63"/>
      <c r="B24" s="79"/>
      <c r="C24" s="368"/>
      <c r="D24" s="369"/>
      <c r="E24" s="363">
        <f>E23/M23</f>
        <v>0.054126297435560015</v>
      </c>
      <c r="F24" s="364">
        <f>F23/M23</f>
        <v>0.01311476180293314</v>
      </c>
      <c r="G24" s="365">
        <f>G23/M23</f>
        <v>0.01022674133065132</v>
      </c>
      <c r="H24" s="365">
        <f>H23/M23</f>
        <v>0</v>
      </c>
      <c r="I24" s="365">
        <f>I23/M23</f>
        <v>0.002919744049479381</v>
      </c>
      <c r="J24" s="365">
        <f>J23/M23</f>
        <v>0.16109467490383056</v>
      </c>
      <c r="K24" s="365">
        <f>K23/M23</f>
        <v>0.4854165540675501</v>
      </c>
      <c r="L24" s="365">
        <f>L23/M23</f>
        <v>0.2731012264099955</v>
      </c>
      <c r="M24" s="363">
        <f>M23/M23</f>
        <v>1</v>
      </c>
      <c r="N24" s="370"/>
      <c r="O24" s="371"/>
      <c r="P24" s="384"/>
      <c r="Q24" s="51"/>
      <c r="R24" s="366"/>
    </row>
    <row r="25" spans="1:18" s="47" customFormat="1" ht="15" customHeight="1">
      <c r="A25" s="65">
        <v>11</v>
      </c>
      <c r="B25" s="83" t="s">
        <v>18</v>
      </c>
      <c r="C25" s="73">
        <v>81073</v>
      </c>
      <c r="D25" s="37">
        <v>0</v>
      </c>
      <c r="E25" s="39">
        <f>SUM(C25:D25)</f>
        <v>81073</v>
      </c>
      <c r="F25" s="37">
        <v>45079</v>
      </c>
      <c r="G25" s="38">
        <v>13029</v>
      </c>
      <c r="H25" s="37">
        <v>4650</v>
      </c>
      <c r="I25" s="37">
        <v>34740</v>
      </c>
      <c r="J25" s="37">
        <v>250772</v>
      </c>
      <c r="K25" s="37">
        <v>216690</v>
      </c>
      <c r="L25" s="37">
        <v>150995</v>
      </c>
      <c r="M25" s="40">
        <f>SUM(E25:L25)</f>
        <v>797028</v>
      </c>
      <c r="N25" s="37">
        <v>377</v>
      </c>
      <c r="O25" s="75">
        <f>M25+N25</f>
        <v>797405</v>
      </c>
      <c r="P25" s="380">
        <v>11</v>
      </c>
      <c r="Q25" s="51"/>
      <c r="R25" s="381">
        <v>36747</v>
      </c>
    </row>
    <row r="26" spans="1:18" s="47" customFormat="1" ht="15" customHeight="1">
      <c r="A26" s="63"/>
      <c r="B26" s="79"/>
      <c r="C26" s="362"/>
      <c r="D26" s="363"/>
      <c r="E26" s="363">
        <f>E25/M25</f>
        <v>0.10171913659244092</v>
      </c>
      <c r="F26" s="364">
        <f>F25/M25</f>
        <v>0.056558866187888</v>
      </c>
      <c r="G26" s="365">
        <f>G25/M25</f>
        <v>0.016346979027085623</v>
      </c>
      <c r="H26" s="365">
        <f>H25/M25</f>
        <v>0.0058341739562474595</v>
      </c>
      <c r="I26" s="365">
        <f>I25/M25</f>
        <v>0.04358692542796489</v>
      </c>
      <c r="J26" s="365">
        <f>J25/M25</f>
        <v>0.31463386480776084</v>
      </c>
      <c r="K26" s="365">
        <f>K25/M25</f>
        <v>0.2718725063611316</v>
      </c>
      <c r="L26" s="365">
        <f>L25/M25</f>
        <v>0.18944754763948068</v>
      </c>
      <c r="M26" s="363">
        <f>M25/M25</f>
        <v>1</v>
      </c>
      <c r="N26" s="366"/>
      <c r="O26" s="367"/>
      <c r="P26" s="384"/>
      <c r="Q26" s="51"/>
      <c r="R26" s="366"/>
    </row>
    <row r="27" spans="1:18" s="47" customFormat="1" ht="15" customHeight="1">
      <c r="A27" s="65">
        <v>12</v>
      </c>
      <c r="B27" s="83" t="s">
        <v>38</v>
      </c>
      <c r="C27" s="73">
        <v>84799</v>
      </c>
      <c r="D27" s="37">
        <v>29682</v>
      </c>
      <c r="E27" s="39">
        <f>SUM(C27:D27)</f>
        <v>114481</v>
      </c>
      <c r="F27" s="37">
        <v>76884</v>
      </c>
      <c r="G27" s="38">
        <v>60782</v>
      </c>
      <c r="H27" s="37">
        <v>8531</v>
      </c>
      <c r="I27" s="37">
        <v>36736</v>
      </c>
      <c r="J27" s="37">
        <v>309375</v>
      </c>
      <c r="K27" s="37">
        <v>0</v>
      </c>
      <c r="L27" s="37">
        <v>131416</v>
      </c>
      <c r="M27" s="40">
        <f>SUM(E27:L27)</f>
        <v>738205</v>
      </c>
      <c r="N27" s="37">
        <v>0</v>
      </c>
      <c r="O27" s="75">
        <f>M27+N27</f>
        <v>738205</v>
      </c>
      <c r="P27" s="380">
        <v>12</v>
      </c>
      <c r="Q27" s="51"/>
      <c r="R27" s="381">
        <v>17368</v>
      </c>
    </row>
    <row r="28" spans="1:18" s="47" customFormat="1" ht="15" customHeight="1">
      <c r="A28" s="63"/>
      <c r="B28" s="79"/>
      <c r="C28" s="368"/>
      <c r="D28" s="369"/>
      <c r="E28" s="363">
        <f>E27/M27</f>
        <v>0.15508022839184238</v>
      </c>
      <c r="F28" s="364">
        <f>F27/M27</f>
        <v>0.10414993125215895</v>
      </c>
      <c r="G28" s="365">
        <f>G27/M27</f>
        <v>0.08233756205931957</v>
      </c>
      <c r="H28" s="365">
        <f>H27/M27</f>
        <v>0.011556410482183133</v>
      </c>
      <c r="I28" s="365">
        <f>I27/M27</f>
        <v>0.04976395445709525</v>
      </c>
      <c r="J28" s="365">
        <f>J27/M27</f>
        <v>0.419090902933467</v>
      </c>
      <c r="K28" s="365">
        <f>K27/M27</f>
        <v>0</v>
      </c>
      <c r="L28" s="365">
        <f>L27/M27</f>
        <v>0.17802101042393373</v>
      </c>
      <c r="M28" s="363">
        <f>M27/M27</f>
        <v>1</v>
      </c>
      <c r="N28" s="370"/>
      <c r="O28" s="371"/>
      <c r="P28" s="384"/>
      <c r="Q28" s="51"/>
      <c r="R28" s="366"/>
    </row>
    <row r="29" spans="1:18" s="47" customFormat="1" ht="15" customHeight="1">
      <c r="A29" s="65">
        <v>13</v>
      </c>
      <c r="B29" s="379" t="s">
        <v>19</v>
      </c>
      <c r="C29" s="73">
        <v>59933</v>
      </c>
      <c r="D29" s="37">
        <v>16922</v>
      </c>
      <c r="E29" s="39">
        <f>SUM(C29:D29)</f>
        <v>76855</v>
      </c>
      <c r="F29" s="37">
        <v>38541</v>
      </c>
      <c r="G29" s="38">
        <v>30180</v>
      </c>
      <c r="H29" s="37">
        <v>1415</v>
      </c>
      <c r="I29" s="37">
        <v>27905</v>
      </c>
      <c r="J29" s="37">
        <v>181727</v>
      </c>
      <c r="K29" s="37">
        <v>263900</v>
      </c>
      <c r="L29" s="37">
        <v>55779</v>
      </c>
      <c r="M29" s="40">
        <f>SUM(E29:L29)</f>
        <v>676302</v>
      </c>
      <c r="N29" s="37">
        <v>2705</v>
      </c>
      <c r="O29" s="75">
        <f>M29+N29</f>
        <v>679007</v>
      </c>
      <c r="P29" s="380">
        <v>13</v>
      </c>
      <c r="Q29" s="51"/>
      <c r="R29" s="381">
        <v>4728</v>
      </c>
    </row>
    <row r="30" spans="1:18" s="47" customFormat="1" ht="15" customHeight="1">
      <c r="A30" s="63"/>
      <c r="B30" s="383"/>
      <c r="C30" s="362"/>
      <c r="D30" s="363"/>
      <c r="E30" s="363">
        <f>E29/M29</f>
        <v>0.11364006020978794</v>
      </c>
      <c r="F30" s="364">
        <f>F29/M29</f>
        <v>0.05698785453835713</v>
      </c>
      <c r="G30" s="365">
        <f>G29/M29</f>
        <v>0.044625034378132845</v>
      </c>
      <c r="H30" s="365">
        <f>H29/M29</f>
        <v>0.0020922605581530146</v>
      </c>
      <c r="I30" s="365">
        <f>I29/M29</f>
        <v>0.041261152562021106</v>
      </c>
      <c r="J30" s="365">
        <f>J29/M29</f>
        <v>0.2687068794710056</v>
      </c>
      <c r="K30" s="365">
        <f>K29/M29</f>
        <v>0.3902102906689615</v>
      </c>
      <c r="L30" s="365">
        <f>L29/M29</f>
        <v>0.08247646761358092</v>
      </c>
      <c r="M30" s="363">
        <f>M29/M29</f>
        <v>1</v>
      </c>
      <c r="N30" s="366"/>
      <c r="O30" s="367"/>
      <c r="P30" s="384"/>
      <c r="Q30" s="51"/>
      <c r="R30" s="366"/>
    </row>
    <row r="31" spans="1:18" s="47" customFormat="1" ht="15" customHeight="1">
      <c r="A31" s="65">
        <v>14</v>
      </c>
      <c r="B31" s="83" t="s">
        <v>20</v>
      </c>
      <c r="C31" s="73">
        <v>62905</v>
      </c>
      <c r="D31" s="37">
        <v>22803</v>
      </c>
      <c r="E31" s="39">
        <f>SUM(C31:D31)</f>
        <v>85708</v>
      </c>
      <c r="F31" s="37">
        <v>37570</v>
      </c>
      <c r="G31" s="38">
        <v>14015</v>
      </c>
      <c r="H31" s="37">
        <v>2182</v>
      </c>
      <c r="I31" s="37">
        <v>5349</v>
      </c>
      <c r="J31" s="37">
        <v>114373</v>
      </c>
      <c r="K31" s="37">
        <v>182220</v>
      </c>
      <c r="L31" s="37">
        <v>52845</v>
      </c>
      <c r="M31" s="40">
        <f>SUM(E31:L31)</f>
        <v>494262</v>
      </c>
      <c r="N31" s="37">
        <v>8296</v>
      </c>
      <c r="O31" s="75">
        <f>M31+N31</f>
        <v>502558</v>
      </c>
      <c r="P31" s="380">
        <v>14</v>
      </c>
      <c r="Q31" s="51"/>
      <c r="R31" s="381">
        <v>6009</v>
      </c>
    </row>
    <row r="32" spans="1:18" s="47" customFormat="1" ht="15" customHeight="1">
      <c r="A32" s="63"/>
      <c r="B32" s="79"/>
      <c r="C32" s="368"/>
      <c r="D32" s="369"/>
      <c r="E32" s="363">
        <f>E31/M31</f>
        <v>0.17340600734023656</v>
      </c>
      <c r="F32" s="364">
        <f>F31/M31</f>
        <v>0.07601231735395397</v>
      </c>
      <c r="G32" s="365">
        <f>G31/M31</f>
        <v>0.028355406646677267</v>
      </c>
      <c r="H32" s="365">
        <f>H31/M31</f>
        <v>0.0044146626687869995</v>
      </c>
      <c r="I32" s="365">
        <f>I31/M31</f>
        <v>0.010822195515738616</v>
      </c>
      <c r="J32" s="365">
        <f>J31/M31</f>
        <v>0.2314015643525094</v>
      </c>
      <c r="K32" s="365">
        <f>K31/M31</f>
        <v>0.36867086686817924</v>
      </c>
      <c r="L32" s="365">
        <f>L31/M31</f>
        <v>0.10691697925391797</v>
      </c>
      <c r="M32" s="363">
        <f>M31/M31</f>
        <v>1</v>
      </c>
      <c r="N32" s="370"/>
      <c r="O32" s="371"/>
      <c r="P32" s="384"/>
      <c r="Q32" s="51"/>
      <c r="R32" s="366"/>
    </row>
    <row r="33" spans="1:18" s="47" customFormat="1" ht="15" customHeight="1">
      <c r="A33" s="65">
        <v>15</v>
      </c>
      <c r="B33" s="83" t="s">
        <v>44</v>
      </c>
      <c r="C33" s="73">
        <v>60899</v>
      </c>
      <c r="D33" s="37">
        <v>11917</v>
      </c>
      <c r="E33" s="39">
        <f>SUM(C33:D33)</f>
        <v>72816</v>
      </c>
      <c r="F33" s="37">
        <v>30129</v>
      </c>
      <c r="G33" s="38">
        <v>12336</v>
      </c>
      <c r="H33" s="37">
        <v>9272</v>
      </c>
      <c r="I33" s="37">
        <v>23988</v>
      </c>
      <c r="J33" s="37">
        <v>218506</v>
      </c>
      <c r="K33" s="37">
        <v>130000</v>
      </c>
      <c r="L33" s="37">
        <v>126168</v>
      </c>
      <c r="M33" s="40">
        <f>SUM(E33:L33)</f>
        <v>623215</v>
      </c>
      <c r="N33" s="37">
        <v>7436</v>
      </c>
      <c r="O33" s="75">
        <f>M33+N33</f>
        <v>630651</v>
      </c>
      <c r="P33" s="380">
        <v>15</v>
      </c>
      <c r="Q33" s="51"/>
      <c r="R33" s="381">
        <v>17528</v>
      </c>
    </row>
    <row r="34" spans="1:18" s="47" customFormat="1" ht="15" customHeight="1">
      <c r="A34" s="63"/>
      <c r="B34" s="79"/>
      <c r="C34" s="362"/>
      <c r="D34" s="363"/>
      <c r="E34" s="363">
        <f>E33/M33</f>
        <v>0.1168392930208676</v>
      </c>
      <c r="F34" s="364">
        <f>F33/M33</f>
        <v>0.04834447181149363</v>
      </c>
      <c r="G34" s="365">
        <f>G33/M33</f>
        <v>0.01979413204110941</v>
      </c>
      <c r="H34" s="365">
        <f>H33/M33</f>
        <v>0.014877690684595204</v>
      </c>
      <c r="I34" s="365">
        <f>I33/M33</f>
        <v>0.038490729523519174</v>
      </c>
      <c r="J34" s="365">
        <f>J33/M33</f>
        <v>0.3506109448585159</v>
      </c>
      <c r="K34" s="365">
        <f>K33/M33</f>
        <v>0.20859574946045908</v>
      </c>
      <c r="L34" s="365">
        <f>L33/M33</f>
        <v>0.20244698859944</v>
      </c>
      <c r="M34" s="363">
        <f>M33/M33</f>
        <v>1</v>
      </c>
      <c r="N34" s="366"/>
      <c r="O34" s="367"/>
      <c r="P34" s="384"/>
      <c r="Q34" s="51"/>
      <c r="R34" s="366"/>
    </row>
    <row r="35" spans="1:18" s="47" customFormat="1" ht="15" customHeight="1">
      <c r="A35" s="65">
        <v>16</v>
      </c>
      <c r="B35" s="379" t="s">
        <v>21</v>
      </c>
      <c r="C35" s="73">
        <v>66815</v>
      </c>
      <c r="D35" s="37">
        <v>16318</v>
      </c>
      <c r="E35" s="39">
        <f>SUM(C35:D35)</f>
        <v>83133</v>
      </c>
      <c r="F35" s="37">
        <v>48153</v>
      </c>
      <c r="G35" s="38">
        <v>3509</v>
      </c>
      <c r="H35" s="37">
        <v>6703</v>
      </c>
      <c r="I35" s="37">
        <v>26118</v>
      </c>
      <c r="J35" s="37">
        <v>249377</v>
      </c>
      <c r="K35" s="37">
        <v>0</v>
      </c>
      <c r="L35" s="37">
        <v>61460</v>
      </c>
      <c r="M35" s="40">
        <f>SUM(E35:L35)</f>
        <v>478453</v>
      </c>
      <c r="N35" s="37">
        <v>21</v>
      </c>
      <c r="O35" s="75">
        <f>M35+N35</f>
        <v>478474</v>
      </c>
      <c r="P35" s="380">
        <v>16</v>
      </c>
      <c r="Q35" s="51"/>
      <c r="R35" s="381">
        <v>11473</v>
      </c>
    </row>
    <row r="36" spans="1:18" s="47" customFormat="1" ht="15" customHeight="1">
      <c r="A36" s="63"/>
      <c r="B36" s="383"/>
      <c r="C36" s="368"/>
      <c r="D36" s="369"/>
      <c r="E36" s="363">
        <f>E35/M35</f>
        <v>0.1737537438369077</v>
      </c>
      <c r="F36" s="364">
        <f>F35/M35</f>
        <v>0.10064311437069054</v>
      </c>
      <c r="G36" s="365">
        <f>G35/M35</f>
        <v>0.007334053710604803</v>
      </c>
      <c r="H36" s="365">
        <f>H35/M35</f>
        <v>0.014009735543512111</v>
      </c>
      <c r="I36" s="365">
        <f>I35/M35</f>
        <v>0.05458843397366094</v>
      </c>
      <c r="J36" s="365">
        <f>J35/M35</f>
        <v>0.5212152499827569</v>
      </c>
      <c r="K36" s="365">
        <f>K35/M35</f>
        <v>0</v>
      </c>
      <c r="L36" s="365">
        <f>L35/M35</f>
        <v>0.12845566858186697</v>
      </c>
      <c r="M36" s="363">
        <f>M35/M35</f>
        <v>1</v>
      </c>
      <c r="N36" s="370"/>
      <c r="O36" s="371"/>
      <c r="P36" s="384"/>
      <c r="Q36" s="51"/>
      <c r="R36" s="366"/>
    </row>
    <row r="37" spans="1:18" s="47" customFormat="1" ht="15" customHeight="1">
      <c r="A37" s="65">
        <v>17</v>
      </c>
      <c r="B37" s="83" t="s">
        <v>22</v>
      </c>
      <c r="C37" s="73">
        <v>28035</v>
      </c>
      <c r="D37" s="37">
        <v>5563</v>
      </c>
      <c r="E37" s="39">
        <f>SUM(C37:D37)</f>
        <v>33598</v>
      </c>
      <c r="F37" s="37">
        <v>13349</v>
      </c>
      <c r="G37" s="38">
        <v>2660</v>
      </c>
      <c r="H37" s="37">
        <v>2304</v>
      </c>
      <c r="I37" s="37">
        <v>34826</v>
      </c>
      <c r="J37" s="37">
        <v>128473</v>
      </c>
      <c r="K37" s="37">
        <v>0</v>
      </c>
      <c r="L37" s="37">
        <v>24562</v>
      </c>
      <c r="M37" s="40">
        <f>SUM(E37:L37)</f>
        <v>239772</v>
      </c>
      <c r="N37" s="37">
        <v>327</v>
      </c>
      <c r="O37" s="75">
        <f>M37+N37</f>
        <v>240099</v>
      </c>
      <c r="P37" s="380">
        <v>17</v>
      </c>
      <c r="Q37" s="51"/>
      <c r="R37" s="381">
        <v>7860</v>
      </c>
    </row>
    <row r="38" spans="1:18" s="47" customFormat="1" ht="15" customHeight="1">
      <c r="A38" s="63"/>
      <c r="B38" s="79"/>
      <c r="C38" s="362"/>
      <c r="D38" s="363"/>
      <c r="E38" s="363">
        <f>E37/M37</f>
        <v>0.14012478521261865</v>
      </c>
      <c r="F38" s="364">
        <f>F37/M37</f>
        <v>0.05567372337053534</v>
      </c>
      <c r="G38" s="365">
        <f>G37/M37</f>
        <v>0.011093872512219943</v>
      </c>
      <c r="H38" s="365">
        <f>H37/M37</f>
        <v>0.009609128672238627</v>
      </c>
      <c r="I38" s="365">
        <f>I37/M37</f>
        <v>0.1452463173348014</v>
      </c>
      <c r="J38" s="365">
        <f>J37/M37</f>
        <v>0.5358131891964032</v>
      </c>
      <c r="K38" s="365">
        <f>K37/M37</f>
        <v>0</v>
      </c>
      <c r="L38" s="365">
        <f>L37/M37</f>
        <v>0.10243898370118279</v>
      </c>
      <c r="M38" s="363">
        <f>M37/M37</f>
        <v>1</v>
      </c>
      <c r="N38" s="366"/>
      <c r="O38" s="367"/>
      <c r="P38" s="384"/>
      <c r="Q38" s="51"/>
      <c r="R38" s="366"/>
    </row>
    <row r="39" spans="1:18" s="47" customFormat="1" ht="15" customHeight="1">
      <c r="A39" s="65">
        <v>18</v>
      </c>
      <c r="B39" s="83" t="s">
        <v>45</v>
      </c>
      <c r="C39" s="372"/>
      <c r="D39" s="373"/>
      <c r="E39" s="385"/>
      <c r="F39" s="374"/>
      <c r="G39" s="386"/>
      <c r="H39" s="370"/>
      <c r="I39" s="370"/>
      <c r="J39" s="370"/>
      <c r="K39" s="370"/>
      <c r="L39" s="370"/>
      <c r="M39" s="376"/>
      <c r="N39" s="370"/>
      <c r="O39" s="371"/>
      <c r="P39" s="66">
        <v>18</v>
      </c>
      <c r="R39" s="381"/>
    </row>
    <row r="40" spans="1:18" s="47" customFormat="1" ht="15" customHeight="1">
      <c r="A40" s="63"/>
      <c r="B40" s="79"/>
      <c r="C40" s="368"/>
      <c r="D40" s="369"/>
      <c r="E40" s="363"/>
      <c r="F40" s="364"/>
      <c r="G40" s="365"/>
      <c r="H40" s="365"/>
      <c r="I40" s="365"/>
      <c r="J40" s="365"/>
      <c r="K40" s="365"/>
      <c r="L40" s="365"/>
      <c r="M40" s="363"/>
      <c r="N40" s="370"/>
      <c r="O40" s="371"/>
      <c r="P40" s="64"/>
      <c r="R40" s="366"/>
    </row>
    <row r="41" spans="1:18" s="47" customFormat="1" ht="15" customHeight="1">
      <c r="A41" s="65">
        <v>19</v>
      </c>
      <c r="B41" s="83" t="s">
        <v>23</v>
      </c>
      <c r="C41" s="73">
        <v>9403</v>
      </c>
      <c r="D41" s="37">
        <v>5252</v>
      </c>
      <c r="E41" s="39">
        <f>SUM(C41:D41)</f>
        <v>14655</v>
      </c>
      <c r="F41" s="37">
        <v>17800</v>
      </c>
      <c r="G41" s="38">
        <v>5266</v>
      </c>
      <c r="H41" s="37">
        <v>1125</v>
      </c>
      <c r="I41" s="37">
        <v>5786</v>
      </c>
      <c r="J41" s="37">
        <v>62764</v>
      </c>
      <c r="K41" s="37">
        <v>23480</v>
      </c>
      <c r="L41" s="37">
        <v>43007</v>
      </c>
      <c r="M41" s="40">
        <f>SUM(E41:L41)</f>
        <v>173883</v>
      </c>
      <c r="N41" s="37">
        <v>560</v>
      </c>
      <c r="O41" s="75">
        <f>M41+N41</f>
        <v>174443</v>
      </c>
      <c r="P41" s="380">
        <v>19</v>
      </c>
      <c r="Q41" s="51"/>
      <c r="R41" s="381">
        <v>10272</v>
      </c>
    </row>
    <row r="42" spans="1:18" s="47" customFormat="1" ht="15" customHeight="1">
      <c r="A42" s="63"/>
      <c r="B42" s="79"/>
      <c r="C42" s="362"/>
      <c r="D42" s="363"/>
      <c r="E42" s="363">
        <f>E41/M41</f>
        <v>0.08428080950984282</v>
      </c>
      <c r="F42" s="364">
        <f>F41/M41</f>
        <v>0.10236768401741402</v>
      </c>
      <c r="G42" s="365">
        <f>G41/M41</f>
        <v>0.030284731687398998</v>
      </c>
      <c r="H42" s="365">
        <f>H41/M41</f>
        <v>0.00646986766963993</v>
      </c>
      <c r="I42" s="365">
        <f>I41/M41</f>
        <v>0.033275248299143675</v>
      </c>
      <c r="J42" s="365">
        <f>J41/M41</f>
        <v>0.36095535503758275</v>
      </c>
      <c r="K42" s="365">
        <f>K41/M41</f>
        <v>0.1350333270072405</v>
      </c>
      <c r="L42" s="365">
        <f>L41/M41</f>
        <v>0.24733297677173732</v>
      </c>
      <c r="M42" s="363">
        <f>M41/M41</f>
        <v>1</v>
      </c>
      <c r="N42" s="366"/>
      <c r="O42" s="367"/>
      <c r="P42" s="384"/>
      <c r="Q42" s="51"/>
      <c r="R42" s="366"/>
    </row>
    <row r="43" spans="1:18" s="47" customFormat="1" ht="15" customHeight="1">
      <c r="A43" s="65">
        <v>20</v>
      </c>
      <c r="B43" s="379" t="s">
        <v>24</v>
      </c>
      <c r="C43" s="73">
        <v>57742</v>
      </c>
      <c r="D43" s="37">
        <v>0</v>
      </c>
      <c r="E43" s="39">
        <f>SUM(C43:D43)</f>
        <v>57742</v>
      </c>
      <c r="F43" s="37">
        <v>21104</v>
      </c>
      <c r="G43" s="38">
        <v>26053</v>
      </c>
      <c r="H43" s="37">
        <v>2755</v>
      </c>
      <c r="I43" s="37">
        <v>13084</v>
      </c>
      <c r="J43" s="37">
        <v>150817</v>
      </c>
      <c r="K43" s="37">
        <v>214500</v>
      </c>
      <c r="L43" s="37">
        <v>65726</v>
      </c>
      <c r="M43" s="40">
        <f>SUM(E43:L43)</f>
        <v>551781</v>
      </c>
      <c r="N43" s="37">
        <v>14746</v>
      </c>
      <c r="O43" s="75">
        <f>M43+N43</f>
        <v>566527</v>
      </c>
      <c r="P43" s="380">
        <v>20</v>
      </c>
      <c r="Q43" s="51"/>
      <c r="R43" s="381">
        <v>9644</v>
      </c>
    </row>
    <row r="44" spans="1:18" s="47" customFormat="1" ht="15" customHeight="1">
      <c r="A44" s="63"/>
      <c r="B44" s="383"/>
      <c r="C44" s="368"/>
      <c r="D44" s="369"/>
      <c r="E44" s="363">
        <f>E43/M43</f>
        <v>0.10464658986083247</v>
      </c>
      <c r="F44" s="364">
        <f>F43/M43</f>
        <v>0.03824705816256812</v>
      </c>
      <c r="G44" s="365">
        <f>G43/M43</f>
        <v>0.04721619628077081</v>
      </c>
      <c r="H44" s="365">
        <f>H43/M43</f>
        <v>0.004992922916881879</v>
      </c>
      <c r="I44" s="365">
        <f>I43/M43</f>
        <v>0.02371230615044737</v>
      </c>
      <c r="J44" s="365">
        <f>J43/M43</f>
        <v>0.27332764266982734</v>
      </c>
      <c r="K44" s="365">
        <f>K43/M43</f>
        <v>0.3887411853615837</v>
      </c>
      <c r="L44" s="365">
        <f>L43/M43</f>
        <v>0.11911609859708834</v>
      </c>
      <c r="M44" s="363">
        <f>M43/M43</f>
        <v>1</v>
      </c>
      <c r="N44" s="370"/>
      <c r="O44" s="371"/>
      <c r="P44" s="384"/>
      <c r="Q44" s="51"/>
      <c r="R44" s="366"/>
    </row>
    <row r="45" spans="1:18" s="47" customFormat="1" ht="15" customHeight="1">
      <c r="A45" s="378">
        <v>21</v>
      </c>
      <c r="B45" s="379" t="s">
        <v>25</v>
      </c>
      <c r="C45" s="73">
        <v>32644</v>
      </c>
      <c r="D45" s="37">
        <v>6673</v>
      </c>
      <c r="E45" s="39">
        <f>SUM(C45:D45)</f>
        <v>39317</v>
      </c>
      <c r="F45" s="37">
        <v>29163</v>
      </c>
      <c r="G45" s="38">
        <v>15597</v>
      </c>
      <c r="H45" s="37">
        <v>1296</v>
      </c>
      <c r="I45" s="37">
        <v>6519</v>
      </c>
      <c r="J45" s="37">
        <v>61460</v>
      </c>
      <c r="K45" s="37">
        <v>256107</v>
      </c>
      <c r="L45" s="37">
        <v>69790</v>
      </c>
      <c r="M45" s="40">
        <f>SUM(E45:L45)</f>
        <v>479249</v>
      </c>
      <c r="N45" s="37">
        <v>0</v>
      </c>
      <c r="O45" s="75">
        <f>M45+N45</f>
        <v>479249</v>
      </c>
      <c r="P45" s="380">
        <v>21</v>
      </c>
      <c r="Q45" s="51"/>
      <c r="R45" s="381">
        <v>7978</v>
      </c>
    </row>
    <row r="46" spans="1:18" s="47" customFormat="1" ht="15" customHeight="1">
      <c r="A46" s="382"/>
      <c r="B46" s="383"/>
      <c r="C46" s="362"/>
      <c r="D46" s="363"/>
      <c r="E46" s="363">
        <f>E45/M45</f>
        <v>0.08203877316384593</v>
      </c>
      <c r="F46" s="364">
        <f>F45/M45</f>
        <v>0.060851457175706156</v>
      </c>
      <c r="G46" s="365">
        <f>G45/M45</f>
        <v>0.032544668846466035</v>
      </c>
      <c r="H46" s="365">
        <f>H45/M45</f>
        <v>0.0027042309947438595</v>
      </c>
      <c r="I46" s="365">
        <f>I45/M45</f>
        <v>0.013602532295320387</v>
      </c>
      <c r="J46" s="365">
        <f>J45/M45</f>
        <v>0.12824231245135617</v>
      </c>
      <c r="K46" s="365">
        <f>K45/M45</f>
        <v>0.5343923513664087</v>
      </c>
      <c r="L46" s="365">
        <f>L45/M45</f>
        <v>0.14562367370615276</v>
      </c>
      <c r="M46" s="363">
        <f>M45/M45</f>
        <v>1</v>
      </c>
      <c r="N46" s="366"/>
      <c r="O46" s="367"/>
      <c r="P46" s="384"/>
      <c r="Q46" s="51"/>
      <c r="R46" s="366"/>
    </row>
    <row r="47" spans="1:18" s="47" customFormat="1" ht="15" customHeight="1">
      <c r="A47" s="65">
        <v>22</v>
      </c>
      <c r="B47" s="83" t="s">
        <v>49</v>
      </c>
      <c r="C47" s="73">
        <v>123678</v>
      </c>
      <c r="D47" s="37">
        <v>26294</v>
      </c>
      <c r="E47" s="39">
        <f>SUM(C47:D47)</f>
        <v>149972</v>
      </c>
      <c r="F47" s="37">
        <v>20385</v>
      </c>
      <c r="G47" s="38">
        <v>9875</v>
      </c>
      <c r="H47" s="37">
        <v>2261</v>
      </c>
      <c r="I47" s="37">
        <v>23453</v>
      </c>
      <c r="J47" s="37">
        <v>202897</v>
      </c>
      <c r="K47" s="37">
        <v>84979</v>
      </c>
      <c r="L47" s="37">
        <v>61429</v>
      </c>
      <c r="M47" s="40">
        <f>SUM(E47:L47)</f>
        <v>555251</v>
      </c>
      <c r="N47" s="37">
        <v>0</v>
      </c>
      <c r="O47" s="75">
        <f>M47+N47</f>
        <v>555251</v>
      </c>
      <c r="P47" s="380">
        <v>22</v>
      </c>
      <c r="Q47" s="51"/>
      <c r="R47" s="381">
        <v>12008</v>
      </c>
    </row>
    <row r="48" spans="1:18" s="47" customFormat="1" ht="15" customHeight="1">
      <c r="A48" s="63"/>
      <c r="B48" s="79"/>
      <c r="C48" s="368"/>
      <c r="D48" s="369"/>
      <c r="E48" s="363">
        <f>E47/M47</f>
        <v>0.2700976675413462</v>
      </c>
      <c r="F48" s="364">
        <f>F47/M47</f>
        <v>0.03671312613574762</v>
      </c>
      <c r="G48" s="365">
        <f>G47/M47</f>
        <v>0.017784749599730573</v>
      </c>
      <c r="H48" s="365">
        <f>H47/M47</f>
        <v>0.004072032288100337</v>
      </c>
      <c r="I48" s="365">
        <f>I47/M47</f>
        <v>0.042238555175947455</v>
      </c>
      <c r="J48" s="365">
        <f>J47/M47</f>
        <v>0.36541492045939583</v>
      </c>
      <c r="K48" s="365">
        <f>K47/M47</f>
        <v>0.1530460998719498</v>
      </c>
      <c r="L48" s="365">
        <f>L47/M47</f>
        <v>0.1106328489277822</v>
      </c>
      <c r="M48" s="363">
        <f>M47/M47</f>
        <v>1</v>
      </c>
      <c r="N48" s="370"/>
      <c r="O48" s="371"/>
      <c r="P48" s="384"/>
      <c r="Q48" s="51"/>
      <c r="R48" s="366"/>
    </row>
    <row r="49" spans="1:18" s="47" customFormat="1" ht="15" customHeight="1">
      <c r="A49" s="65">
        <v>23</v>
      </c>
      <c r="B49" s="379" t="s">
        <v>26</v>
      </c>
      <c r="C49" s="73">
        <v>17355</v>
      </c>
      <c r="D49" s="37">
        <v>0</v>
      </c>
      <c r="E49" s="39">
        <f>SUM(C49:D49)</f>
        <v>17355</v>
      </c>
      <c r="F49" s="37">
        <v>1743</v>
      </c>
      <c r="G49" s="38">
        <v>5568</v>
      </c>
      <c r="H49" s="37">
        <v>0</v>
      </c>
      <c r="I49" s="37">
        <v>5075</v>
      </c>
      <c r="J49" s="37">
        <v>30581</v>
      </c>
      <c r="K49" s="37">
        <v>97004</v>
      </c>
      <c r="L49" s="37">
        <v>29426</v>
      </c>
      <c r="M49" s="40">
        <f>SUM(E49:L49)</f>
        <v>186752</v>
      </c>
      <c r="N49" s="37">
        <v>0</v>
      </c>
      <c r="O49" s="75">
        <f>M49+N49</f>
        <v>186752</v>
      </c>
      <c r="P49" s="380">
        <v>23</v>
      </c>
      <c r="Q49" s="51"/>
      <c r="R49" s="381">
        <v>1151</v>
      </c>
    </row>
    <row r="50" spans="1:18" s="47" customFormat="1" ht="15" customHeight="1">
      <c r="A50" s="63"/>
      <c r="B50" s="383"/>
      <c r="C50" s="362"/>
      <c r="D50" s="363"/>
      <c r="E50" s="363">
        <f>E49/M49</f>
        <v>0.09293073166552433</v>
      </c>
      <c r="F50" s="364">
        <f>F49/M49</f>
        <v>0.00933323337902673</v>
      </c>
      <c r="G50" s="365">
        <f>G49/M49</f>
        <v>0.02981494174091844</v>
      </c>
      <c r="H50" s="365">
        <f>H49/M49</f>
        <v>0</v>
      </c>
      <c r="I50" s="365">
        <f>I49/M49</f>
        <v>0.02717507710760795</v>
      </c>
      <c r="J50" s="365">
        <f>J49/M49</f>
        <v>0.16375192769019878</v>
      </c>
      <c r="K50" s="365">
        <f>K49/M49</f>
        <v>0.5194268334475668</v>
      </c>
      <c r="L50" s="365">
        <f>L49/M49</f>
        <v>0.15756725496915697</v>
      </c>
      <c r="M50" s="363">
        <f>M49/M49</f>
        <v>1</v>
      </c>
      <c r="N50" s="366"/>
      <c r="O50" s="367"/>
      <c r="P50" s="384"/>
      <c r="Q50" s="51"/>
      <c r="R50" s="366"/>
    </row>
    <row r="51" spans="1:18" s="47" customFormat="1" ht="15" customHeight="1">
      <c r="A51" s="65">
        <v>24</v>
      </c>
      <c r="B51" s="83" t="s">
        <v>27</v>
      </c>
      <c r="C51" s="73">
        <v>36107</v>
      </c>
      <c r="D51" s="37">
        <v>6637</v>
      </c>
      <c r="E51" s="39">
        <f>SUM(C51:D51)</f>
        <v>42744</v>
      </c>
      <c r="F51" s="37">
        <v>13764</v>
      </c>
      <c r="G51" s="38">
        <v>14162</v>
      </c>
      <c r="H51" s="37">
        <v>1113</v>
      </c>
      <c r="I51" s="37">
        <v>10907</v>
      </c>
      <c r="J51" s="37">
        <v>92974</v>
      </c>
      <c r="K51" s="37">
        <v>312330</v>
      </c>
      <c r="L51" s="37">
        <v>71636</v>
      </c>
      <c r="M51" s="40">
        <f>SUM(E51:L51)</f>
        <v>559630</v>
      </c>
      <c r="N51" s="37">
        <v>0</v>
      </c>
      <c r="O51" s="75">
        <f>M51+N51</f>
        <v>559630</v>
      </c>
      <c r="P51" s="380">
        <v>24</v>
      </c>
      <c r="Q51" s="51"/>
      <c r="R51" s="381">
        <v>21069</v>
      </c>
    </row>
    <row r="52" spans="1:18" s="47" customFormat="1" ht="15" customHeight="1">
      <c r="A52" s="63"/>
      <c r="B52" s="79"/>
      <c r="C52" s="368"/>
      <c r="D52" s="369"/>
      <c r="E52" s="363">
        <f>E51/M51</f>
        <v>0.07637903614888408</v>
      </c>
      <c r="F52" s="364">
        <f>F51/M51</f>
        <v>0.024594821578542966</v>
      </c>
      <c r="G52" s="365">
        <f>G51/M51</f>
        <v>0.025306005753801618</v>
      </c>
      <c r="H52" s="365">
        <f>H51/M51</f>
        <v>0.001988814037846434</v>
      </c>
      <c r="I52" s="365">
        <f>I51/M51</f>
        <v>0.01948966281292997</v>
      </c>
      <c r="J52" s="365">
        <f>J51/M51</f>
        <v>0.16613476761431661</v>
      </c>
      <c r="K52" s="365">
        <f>K51/M51</f>
        <v>0.5581008880867716</v>
      </c>
      <c r="L52" s="365">
        <f>L51/M51</f>
        <v>0.1280060039669067</v>
      </c>
      <c r="M52" s="363">
        <f>M51/M51</f>
        <v>1</v>
      </c>
      <c r="N52" s="370"/>
      <c r="O52" s="371"/>
      <c r="P52" s="384"/>
      <c r="Q52" s="51"/>
      <c r="R52" s="366"/>
    </row>
    <row r="53" spans="1:18" s="47" customFormat="1" ht="15" customHeight="1">
      <c r="A53" s="65">
        <v>25</v>
      </c>
      <c r="B53" s="83" t="s">
        <v>39</v>
      </c>
      <c r="C53" s="73">
        <v>85122</v>
      </c>
      <c r="D53" s="37">
        <v>25020</v>
      </c>
      <c r="E53" s="39">
        <f>SUM(C53:D53)</f>
        <v>110142</v>
      </c>
      <c r="F53" s="37">
        <v>5712</v>
      </c>
      <c r="G53" s="38">
        <v>41393</v>
      </c>
      <c r="H53" s="37">
        <v>58</v>
      </c>
      <c r="I53" s="37">
        <v>7798</v>
      </c>
      <c r="J53" s="37">
        <v>318950</v>
      </c>
      <c r="K53" s="37">
        <v>983136</v>
      </c>
      <c r="L53" s="37">
        <v>142846</v>
      </c>
      <c r="M53" s="40">
        <f>SUM(E53:L53)</f>
        <v>1610035</v>
      </c>
      <c r="N53" s="37">
        <v>174</v>
      </c>
      <c r="O53" s="75">
        <f>M53+N53</f>
        <v>1610209</v>
      </c>
      <c r="P53" s="380">
        <v>25</v>
      </c>
      <c r="Q53" s="51"/>
      <c r="R53" s="381">
        <v>25589</v>
      </c>
    </row>
    <row r="54" spans="1:18" s="47" customFormat="1" ht="15" customHeight="1">
      <c r="A54" s="63"/>
      <c r="B54" s="79"/>
      <c r="C54" s="362"/>
      <c r="D54" s="363"/>
      <c r="E54" s="363">
        <f>E53/M53</f>
        <v>0.0684096929569854</v>
      </c>
      <c r="F54" s="364">
        <f>F53/M53</f>
        <v>0.0035477489619790874</v>
      </c>
      <c r="G54" s="365">
        <f>G53/M53</f>
        <v>0.025709378988655527</v>
      </c>
      <c r="H54" s="365">
        <f>H53/M53</f>
        <v>3.602406158872323E-05</v>
      </c>
      <c r="I54" s="365">
        <f>I53/M53</f>
        <v>0.004843372970152823</v>
      </c>
      <c r="J54" s="365">
        <f>J53/M53</f>
        <v>0.19810128351247022</v>
      </c>
      <c r="K54" s="365">
        <f>K53/M53</f>
        <v>0.6106302036912241</v>
      </c>
      <c r="L54" s="365">
        <f>L53/M53</f>
        <v>0.0887222948569441</v>
      </c>
      <c r="M54" s="363">
        <f>M53/M53</f>
        <v>1</v>
      </c>
      <c r="N54" s="366"/>
      <c r="O54" s="367"/>
      <c r="P54" s="384"/>
      <c r="Q54" s="51"/>
      <c r="R54" s="366"/>
    </row>
    <row r="55" spans="1:18" s="47" customFormat="1" ht="15" customHeight="1">
      <c r="A55" s="65">
        <v>26</v>
      </c>
      <c r="B55" s="83" t="s">
        <v>28</v>
      </c>
      <c r="C55" s="73">
        <v>9111</v>
      </c>
      <c r="D55" s="37">
        <v>1799</v>
      </c>
      <c r="E55" s="39">
        <f>SUM(C55:D55)</f>
        <v>10910</v>
      </c>
      <c r="F55" s="37">
        <v>19698</v>
      </c>
      <c r="G55" s="38">
        <v>6481</v>
      </c>
      <c r="H55" s="37">
        <v>1092</v>
      </c>
      <c r="I55" s="37">
        <v>24286</v>
      </c>
      <c r="J55" s="37">
        <v>103623</v>
      </c>
      <c r="K55" s="37">
        <v>0</v>
      </c>
      <c r="L55" s="37">
        <v>16081</v>
      </c>
      <c r="M55" s="387">
        <f>SUM(E55:L55)</f>
        <v>182171</v>
      </c>
      <c r="N55" s="37">
        <v>0</v>
      </c>
      <c r="O55" s="75">
        <f>M55+N55</f>
        <v>182171</v>
      </c>
      <c r="P55" s="380">
        <v>26</v>
      </c>
      <c r="Q55" s="51"/>
      <c r="R55" s="381">
        <v>0</v>
      </c>
    </row>
    <row r="56" spans="1:18" s="47" customFormat="1" ht="15" customHeight="1">
      <c r="A56" s="63"/>
      <c r="B56" s="79"/>
      <c r="C56" s="368"/>
      <c r="D56" s="369"/>
      <c r="E56" s="363">
        <f>E55/M55</f>
        <v>0.059888785811133494</v>
      </c>
      <c r="F56" s="364">
        <f>F55/M55</f>
        <v>0.10812917533526192</v>
      </c>
      <c r="G56" s="365">
        <f>G55/M55</f>
        <v>0.03557646387185666</v>
      </c>
      <c r="H56" s="365">
        <f>H55/M55</f>
        <v>0.00599436792903371</v>
      </c>
      <c r="I56" s="365">
        <f>I55/M55</f>
        <v>0.13331430359387608</v>
      </c>
      <c r="J56" s="365">
        <f>J55/M55</f>
        <v>0.5688226995515203</v>
      </c>
      <c r="K56" s="365">
        <f>K55/M55</f>
        <v>0</v>
      </c>
      <c r="L56" s="365">
        <f>L55/M55</f>
        <v>0.08827420390731786</v>
      </c>
      <c r="M56" s="363">
        <f>M55/M55</f>
        <v>1</v>
      </c>
      <c r="N56" s="370"/>
      <c r="O56" s="371"/>
      <c r="P56" s="384"/>
      <c r="Q56" s="51"/>
      <c r="R56" s="366"/>
    </row>
    <row r="57" spans="1:18" s="47" customFormat="1" ht="15" customHeight="1">
      <c r="A57" s="65">
        <v>27</v>
      </c>
      <c r="B57" s="379" t="s">
        <v>29</v>
      </c>
      <c r="C57" s="73">
        <v>47089</v>
      </c>
      <c r="D57" s="37">
        <v>17814</v>
      </c>
      <c r="E57" s="39">
        <f>SUM(C57:D57)</f>
        <v>64903</v>
      </c>
      <c r="F57" s="37">
        <v>4677</v>
      </c>
      <c r="G57" s="38">
        <v>10600</v>
      </c>
      <c r="H57" s="37">
        <v>0</v>
      </c>
      <c r="I57" s="37">
        <v>2133</v>
      </c>
      <c r="J57" s="37">
        <v>37530</v>
      </c>
      <c r="K57" s="37">
        <v>245712</v>
      </c>
      <c r="L57" s="37">
        <v>51312</v>
      </c>
      <c r="M57" s="40">
        <f>SUM(E57:L57)</f>
        <v>416867</v>
      </c>
      <c r="N57" s="37">
        <v>0</v>
      </c>
      <c r="O57" s="75">
        <f>M57+N57</f>
        <v>416867</v>
      </c>
      <c r="P57" s="66">
        <v>27</v>
      </c>
      <c r="R57" s="381">
        <v>13596</v>
      </c>
    </row>
    <row r="58" spans="1:18" s="47" customFormat="1" ht="15" customHeight="1">
      <c r="A58" s="63"/>
      <c r="B58" s="383"/>
      <c r="C58" s="362"/>
      <c r="D58" s="363"/>
      <c r="E58" s="363">
        <f>E57/M57</f>
        <v>0.1556923431214272</v>
      </c>
      <c r="F58" s="364">
        <f>F57/M57</f>
        <v>0.011219405709734759</v>
      </c>
      <c r="G58" s="365">
        <f>G57/M57</f>
        <v>0.02542777432610401</v>
      </c>
      <c r="H58" s="365">
        <f>H57/M57</f>
        <v>0</v>
      </c>
      <c r="I58" s="365">
        <f>I57/M57</f>
        <v>0.005116739871469798</v>
      </c>
      <c r="J58" s="365">
        <f>J57/M57</f>
        <v>0.09002871419421542</v>
      </c>
      <c r="K58" s="365">
        <f>K57/M57</f>
        <v>0.5894254042656291</v>
      </c>
      <c r="L58" s="365">
        <f>L57/M57</f>
        <v>0.12308961851141971</v>
      </c>
      <c r="M58" s="363">
        <f>M57/M57</f>
        <v>1</v>
      </c>
      <c r="N58" s="366"/>
      <c r="O58" s="367"/>
      <c r="P58" s="64"/>
      <c r="R58" s="366"/>
    </row>
    <row r="59" spans="1:18" s="47" customFormat="1" ht="15" customHeight="1">
      <c r="A59" s="378">
        <v>28</v>
      </c>
      <c r="B59" s="379" t="s">
        <v>30</v>
      </c>
      <c r="C59" s="73">
        <v>8630</v>
      </c>
      <c r="D59" s="37">
        <v>1806</v>
      </c>
      <c r="E59" s="39">
        <f>SUM(C59:D59)</f>
        <v>10436</v>
      </c>
      <c r="F59" s="37">
        <v>3040</v>
      </c>
      <c r="G59" s="38">
        <v>5047</v>
      </c>
      <c r="H59" s="37">
        <v>0</v>
      </c>
      <c r="I59" s="37">
        <v>5429</v>
      </c>
      <c r="J59" s="37">
        <v>56054</v>
      </c>
      <c r="K59" s="37">
        <v>75346</v>
      </c>
      <c r="L59" s="37">
        <v>23663</v>
      </c>
      <c r="M59" s="40">
        <f>SUM(E59:L59)</f>
        <v>179015</v>
      </c>
      <c r="N59" s="37">
        <v>0</v>
      </c>
      <c r="O59" s="75">
        <f>M59+N59</f>
        <v>179015</v>
      </c>
      <c r="P59" s="66">
        <v>28</v>
      </c>
      <c r="R59" s="381">
        <v>990</v>
      </c>
    </row>
    <row r="60" spans="1:18" s="47" customFormat="1" ht="15" customHeight="1">
      <c r="A60" s="382"/>
      <c r="B60" s="383"/>
      <c r="C60" s="368"/>
      <c r="D60" s="369"/>
      <c r="E60" s="363">
        <f>E59/M59</f>
        <v>0.05829679077172304</v>
      </c>
      <c r="F60" s="364">
        <f>F59/M59</f>
        <v>0.01698181716615926</v>
      </c>
      <c r="G60" s="365">
        <f>G59/M59</f>
        <v>0.02819316817026506</v>
      </c>
      <c r="H60" s="365">
        <f>H59/M59</f>
        <v>0</v>
      </c>
      <c r="I60" s="365">
        <f>I59/M59</f>
        <v>0.030327067564170602</v>
      </c>
      <c r="J60" s="365">
        <f>J59/M59</f>
        <v>0.31312459849733265</v>
      </c>
      <c r="K60" s="365">
        <f>K59/M59</f>
        <v>0.42089210401363014</v>
      </c>
      <c r="L60" s="365">
        <f>L59/M59</f>
        <v>0.13218445381671928</v>
      </c>
      <c r="M60" s="363">
        <f>M59/M59</f>
        <v>1</v>
      </c>
      <c r="N60" s="370"/>
      <c r="O60" s="371"/>
      <c r="P60" s="64"/>
      <c r="R60" s="366"/>
    </row>
    <row r="61" spans="1:18" s="47" customFormat="1" ht="15" customHeight="1">
      <c r="A61" s="65">
        <v>29</v>
      </c>
      <c r="B61" s="379" t="s">
        <v>31</v>
      </c>
      <c r="C61" s="73">
        <v>18313</v>
      </c>
      <c r="D61" s="37">
        <v>6412</v>
      </c>
      <c r="E61" s="39">
        <f>SUM(C61:D61)</f>
        <v>24725</v>
      </c>
      <c r="F61" s="37">
        <v>17967</v>
      </c>
      <c r="G61" s="38">
        <v>9815</v>
      </c>
      <c r="H61" s="37">
        <v>3936</v>
      </c>
      <c r="I61" s="37">
        <v>13665</v>
      </c>
      <c r="J61" s="37">
        <v>46353</v>
      </c>
      <c r="K61" s="37">
        <v>55901</v>
      </c>
      <c r="L61" s="37">
        <v>53297</v>
      </c>
      <c r="M61" s="40">
        <f>SUM(E61:L61)</f>
        <v>225659</v>
      </c>
      <c r="N61" s="37">
        <v>616</v>
      </c>
      <c r="O61" s="75">
        <f>M61+N61</f>
        <v>226275</v>
      </c>
      <c r="P61" s="66">
        <v>29</v>
      </c>
      <c r="R61" s="381">
        <v>26415</v>
      </c>
    </row>
    <row r="62" spans="1:18" s="47" customFormat="1" ht="15" customHeight="1">
      <c r="A62" s="63"/>
      <c r="B62" s="383"/>
      <c r="C62" s="362"/>
      <c r="D62" s="363"/>
      <c r="E62" s="363">
        <f>E61/M61</f>
        <v>0.10956797646005699</v>
      </c>
      <c r="F62" s="364">
        <f>F61/M61</f>
        <v>0.07962013480517063</v>
      </c>
      <c r="G62" s="365">
        <f>G61/M61</f>
        <v>0.043494830695872976</v>
      </c>
      <c r="H62" s="365">
        <f>H61/M61</f>
        <v>0.0174422469301025</v>
      </c>
      <c r="I62" s="365">
        <f>I61/M61</f>
        <v>0.060555971620897014</v>
      </c>
      <c r="J62" s="365">
        <f>J61/M61</f>
        <v>0.2054117052721141</v>
      </c>
      <c r="K62" s="365">
        <f>K61/M61</f>
        <v>0.24772333476617375</v>
      </c>
      <c r="L62" s="365">
        <f>L61/M61</f>
        <v>0.23618379944961201</v>
      </c>
      <c r="M62" s="363">
        <f>M61/M61</f>
        <v>1</v>
      </c>
      <c r="N62" s="366"/>
      <c r="O62" s="367"/>
      <c r="P62" s="64"/>
      <c r="R62" s="366"/>
    </row>
    <row r="63" spans="1:18" s="47" customFormat="1" ht="15" customHeight="1">
      <c r="A63" s="65">
        <v>30</v>
      </c>
      <c r="B63" s="83" t="s">
        <v>32</v>
      </c>
      <c r="C63" s="388">
        <v>22463</v>
      </c>
      <c r="D63" s="37">
        <v>4836</v>
      </c>
      <c r="E63" s="389">
        <f>SUM(C63:D63)</f>
        <v>27299</v>
      </c>
      <c r="F63" s="390">
        <v>13372</v>
      </c>
      <c r="G63" s="391">
        <v>11029</v>
      </c>
      <c r="H63" s="392">
        <v>3385</v>
      </c>
      <c r="I63" s="392">
        <v>4562</v>
      </c>
      <c r="J63" s="392">
        <v>52427</v>
      </c>
      <c r="K63" s="392">
        <v>40660</v>
      </c>
      <c r="L63" s="392">
        <v>29004</v>
      </c>
      <c r="M63" s="393">
        <f>SUM(E63:L63)</f>
        <v>181738</v>
      </c>
      <c r="N63" s="392">
        <v>80</v>
      </c>
      <c r="O63" s="394">
        <f>M63+N63</f>
        <v>181818</v>
      </c>
      <c r="P63" s="66">
        <v>30</v>
      </c>
      <c r="R63" s="381">
        <v>3775</v>
      </c>
    </row>
    <row r="64" spans="1:19" s="47" customFormat="1" ht="15" customHeight="1">
      <c r="A64" s="546"/>
      <c r="B64" s="79"/>
      <c r="C64" s="368"/>
      <c r="D64" s="369"/>
      <c r="E64" s="369">
        <f>E63/M63</f>
        <v>0.1502107429376355</v>
      </c>
      <c r="F64" s="551">
        <f>F63/M63</f>
        <v>0.07357844809561016</v>
      </c>
      <c r="G64" s="552">
        <f>G63/M63</f>
        <v>0.06068626264182504</v>
      </c>
      <c r="H64" s="552">
        <f>H63/M63</f>
        <v>0.018625713939847473</v>
      </c>
      <c r="I64" s="552">
        <f>I63/M63</f>
        <v>0.025102070012875677</v>
      </c>
      <c r="J64" s="552">
        <f>J63/M63</f>
        <v>0.28847571779154607</v>
      </c>
      <c r="K64" s="552">
        <f>K63/M63</f>
        <v>0.22372866434097438</v>
      </c>
      <c r="L64" s="552">
        <f>L63/M63</f>
        <v>0.1595923802396857</v>
      </c>
      <c r="M64" s="369">
        <f>M63/M63</f>
        <v>1</v>
      </c>
      <c r="N64" s="370"/>
      <c r="O64" s="371"/>
      <c r="P64" s="547"/>
      <c r="R64" s="366"/>
      <c r="S64" s="302"/>
    </row>
    <row r="65" spans="1:19" s="47" customFormat="1" ht="15" customHeight="1">
      <c r="A65" s="65">
        <v>31</v>
      </c>
      <c r="B65" s="554" t="s">
        <v>319</v>
      </c>
      <c r="C65" s="586">
        <v>21032</v>
      </c>
      <c r="D65" s="587">
        <v>3877</v>
      </c>
      <c r="E65" s="587">
        <f>SUM(C65:D65)</f>
        <v>24909</v>
      </c>
      <c r="F65" s="588">
        <v>49039</v>
      </c>
      <c r="G65" s="589">
        <v>1315</v>
      </c>
      <c r="H65" s="589">
        <v>1722</v>
      </c>
      <c r="I65" s="589">
        <v>64403</v>
      </c>
      <c r="J65" s="589">
        <v>298809</v>
      </c>
      <c r="K65" s="589">
        <v>0</v>
      </c>
      <c r="L65" s="589">
        <v>42350</v>
      </c>
      <c r="M65" s="587">
        <f>SUM(E65:L65)</f>
        <v>482547</v>
      </c>
      <c r="N65" s="590">
        <v>597</v>
      </c>
      <c r="O65" s="591">
        <f>M65+N65</f>
        <v>483144</v>
      </c>
      <c r="P65" s="66">
        <v>31</v>
      </c>
      <c r="R65" s="370">
        <v>2422</v>
      </c>
      <c r="S65" s="553"/>
    </row>
    <row r="66" spans="1:19" s="47" customFormat="1" ht="15" customHeight="1" thickBot="1">
      <c r="A66" s="58"/>
      <c r="B66" s="80"/>
      <c r="C66" s="395"/>
      <c r="D66" s="396"/>
      <c r="E66" s="396">
        <f>E65/M65</f>
        <v>0.05161984221226119</v>
      </c>
      <c r="F66" s="397">
        <f>F65/M65</f>
        <v>0.10162533390529835</v>
      </c>
      <c r="G66" s="398">
        <f>G65/M65</f>
        <v>0.002725123148625937</v>
      </c>
      <c r="H66" s="398">
        <f>H65/M65</f>
        <v>0.003568564305653128</v>
      </c>
      <c r="I66" s="398">
        <f>I65/M65</f>
        <v>0.13346471949882602</v>
      </c>
      <c r="J66" s="398">
        <f>J65/M65</f>
        <v>0.6192329451846141</v>
      </c>
      <c r="K66" s="398">
        <f>K65/M65</f>
        <v>0</v>
      </c>
      <c r="L66" s="398">
        <f>L65/M65</f>
        <v>0.08776347174472124</v>
      </c>
      <c r="M66" s="396">
        <f>M65/M65</f>
        <v>1</v>
      </c>
      <c r="N66" s="399"/>
      <c r="O66" s="400"/>
      <c r="P66" s="62"/>
      <c r="R66" s="370"/>
      <c r="S66" s="553"/>
    </row>
    <row r="67" spans="1:18" s="47" customFormat="1" ht="15" customHeight="1">
      <c r="A67" s="56"/>
      <c r="B67" s="78" t="s">
        <v>5</v>
      </c>
      <c r="C67" s="401">
        <f aca="true" t="shared" si="0" ref="C67:L67">C5+C7+C9+C11+C13+C15+C17+C19+C21+C23+C25+C27+C29+C31+C33+C35+C37+C39+C41+C43+C45+C47+C49+C51+C53+C55+C57+C59+C61+C63+C65</f>
        <v>3088118</v>
      </c>
      <c r="D67" s="402">
        <f t="shared" si="0"/>
        <v>1091389</v>
      </c>
      <c r="E67" s="403">
        <f t="shared" si="0"/>
        <v>4179507</v>
      </c>
      <c r="F67" s="401">
        <f t="shared" si="0"/>
        <v>1282391</v>
      </c>
      <c r="G67" s="402">
        <f t="shared" si="0"/>
        <v>696992</v>
      </c>
      <c r="H67" s="402">
        <f t="shared" si="0"/>
        <v>209258</v>
      </c>
      <c r="I67" s="402">
        <f t="shared" si="0"/>
        <v>1201110</v>
      </c>
      <c r="J67" s="402">
        <f t="shared" si="0"/>
        <v>8890295</v>
      </c>
      <c r="K67" s="402">
        <f t="shared" si="0"/>
        <v>9234324</v>
      </c>
      <c r="L67" s="402">
        <f t="shared" si="0"/>
        <v>6664747</v>
      </c>
      <c r="M67" s="403">
        <f>SUM(E67:L67)</f>
        <v>32358624</v>
      </c>
      <c r="N67" s="402">
        <f>N5+N7+N9+N11+N13+N15+N17+N19+N21+N23+N25+N27+N29+N31+N33+N35+N37+N39+N41+N43+N45+N47+N49+N51+N53+N55+N57+N59+N61+N63+N65</f>
        <v>101965</v>
      </c>
      <c r="O67" s="404">
        <f>O5+O7+O9+O11+O13+O15+O17+O19+O21+O23+O25+O27+O29+O31+O33+O35+O37+O39+O41+O43+O45+O47+O49+O51+O53+O55+O57+O59+O61+O63+O65</f>
        <v>32460589</v>
      </c>
      <c r="P67" s="57">
        <v>31</v>
      </c>
      <c r="R67" s="381">
        <f>SUM(R5:R64)</f>
        <v>2555772</v>
      </c>
    </row>
    <row r="68" spans="1:18" s="47" customFormat="1" ht="15" customHeight="1" thickBot="1">
      <c r="A68" s="58"/>
      <c r="B68" s="80"/>
      <c r="C68" s="397"/>
      <c r="D68" s="398"/>
      <c r="E68" s="396">
        <f>E67/M67</f>
        <v>0.1291620743823965</v>
      </c>
      <c r="F68" s="397">
        <f>F67/M67</f>
        <v>0.03963057885279671</v>
      </c>
      <c r="G68" s="398">
        <f>G67/M67</f>
        <v>0.021539605639597035</v>
      </c>
      <c r="H68" s="398">
        <f>H67/M67</f>
        <v>0.006466838639368596</v>
      </c>
      <c r="I68" s="398">
        <f>I67/M67</f>
        <v>0.037118698248726524</v>
      </c>
      <c r="J68" s="398">
        <f>J67/M67</f>
        <v>0.27474267756255644</v>
      </c>
      <c r="K68" s="398">
        <f>K67/M67</f>
        <v>0.28537443372128557</v>
      </c>
      <c r="L68" s="398">
        <f>L67/M67</f>
        <v>0.20596509295327267</v>
      </c>
      <c r="M68" s="396">
        <f>M67/M67</f>
        <v>1</v>
      </c>
      <c r="N68" s="399"/>
      <c r="O68" s="400"/>
      <c r="P68" s="62"/>
      <c r="R68" s="366"/>
    </row>
    <row r="69" spans="2:18" ht="13.5">
      <c r="B69" s="84"/>
      <c r="C69" s="2"/>
      <c r="D69" s="2"/>
      <c r="E69" s="2"/>
      <c r="H69" s="2"/>
      <c r="R69" s="673"/>
    </row>
    <row r="70" spans="2:18" s="5" customFormat="1" ht="13.5">
      <c r="B70" s="84"/>
      <c r="E70" s="4"/>
      <c r="F70" s="4"/>
      <c r="G70" s="4"/>
      <c r="H70" s="4"/>
      <c r="I70" s="4"/>
      <c r="J70" s="4"/>
      <c r="K70" s="4"/>
      <c r="L70" s="4"/>
      <c r="R70" s="674"/>
    </row>
    <row r="71" spans="2:18" s="5" customFormat="1" ht="13.5">
      <c r="B71" s="84"/>
      <c r="H71" s="3"/>
      <c r="R71" s="674"/>
    </row>
    <row r="72" spans="2:18" s="5" customFormat="1" ht="13.5">
      <c r="B72" s="84"/>
      <c r="H72" s="3"/>
      <c r="R72" s="674"/>
    </row>
    <row r="73" spans="8:18" ht="13.5">
      <c r="H73" s="2"/>
      <c r="R73" s="673"/>
    </row>
    <row r="74" spans="8:18" ht="13.5">
      <c r="H74" s="2"/>
      <c r="R74" s="673"/>
    </row>
    <row r="75" spans="8:18" ht="13.5">
      <c r="H75" s="2"/>
      <c r="R75" s="673"/>
    </row>
    <row r="76" spans="8:18" ht="13.5">
      <c r="H76" s="2"/>
      <c r="R76" s="673"/>
    </row>
    <row r="77" spans="8:18" ht="13.5">
      <c r="H77" s="2"/>
      <c r="R77" s="673"/>
    </row>
    <row r="78" spans="8:18" ht="13.5">
      <c r="H78" s="2"/>
      <c r="R78" s="673"/>
    </row>
    <row r="79" spans="8:18" ht="13.5">
      <c r="H79" s="2"/>
      <c r="R79" s="673"/>
    </row>
    <row r="80" spans="8:18" ht="13.5">
      <c r="H80" s="2"/>
      <c r="R80" s="673"/>
    </row>
    <row r="81" spans="8:18" ht="13.5">
      <c r="H81" s="2"/>
      <c r="R81" s="673"/>
    </row>
    <row r="82" spans="8:18" ht="13.5">
      <c r="H82" s="2"/>
      <c r="R82" s="673"/>
    </row>
    <row r="83" spans="8:18" ht="13.5">
      <c r="H83" s="2"/>
      <c r="R83" s="673"/>
    </row>
    <row r="84" spans="8:18" ht="13.5">
      <c r="H84" s="2"/>
      <c r="R84" s="673"/>
    </row>
    <row r="85" spans="8:18" ht="13.5">
      <c r="H85" s="2"/>
      <c r="R85" s="673"/>
    </row>
    <row r="86" spans="8:18" ht="14.25" customHeight="1">
      <c r="H86" s="2"/>
      <c r="R86" s="673"/>
    </row>
    <row r="87" spans="8:18" ht="14.25" customHeight="1">
      <c r="H87" s="2"/>
      <c r="R87" s="673"/>
    </row>
    <row r="88" spans="8:18" ht="14.25" customHeight="1">
      <c r="H88" s="2"/>
      <c r="R88" s="673"/>
    </row>
    <row r="89" spans="8:18" ht="14.25" customHeight="1">
      <c r="H89" s="2"/>
      <c r="R89" s="673"/>
    </row>
    <row r="90" spans="8:18" ht="14.25" customHeight="1">
      <c r="H90" s="2"/>
      <c r="R90" s="673"/>
    </row>
    <row r="91" spans="8:18" ht="14.25" customHeight="1">
      <c r="H91" s="2"/>
      <c r="R91" s="673"/>
    </row>
    <row r="92" spans="8:18" ht="14.25" customHeight="1">
      <c r="H92" s="2"/>
      <c r="R92" s="673"/>
    </row>
    <row r="93" spans="8:18" ht="14.25" customHeight="1">
      <c r="H93" s="2"/>
      <c r="R93" s="673"/>
    </row>
    <row r="94" spans="8:18" ht="14.25" customHeight="1">
      <c r="H94" s="2"/>
      <c r="R94" s="673"/>
    </row>
    <row r="95" spans="8:18" ht="14.25" customHeight="1">
      <c r="H95" s="2"/>
      <c r="R95" s="673"/>
    </row>
    <row r="96" spans="8:18" ht="14.25" customHeight="1">
      <c r="H96" s="2"/>
      <c r="R96" s="673"/>
    </row>
    <row r="97" spans="8:18" ht="14.25" customHeight="1">
      <c r="H97" s="2"/>
      <c r="R97" s="673"/>
    </row>
    <row r="98" spans="8:18" ht="14.25" customHeight="1">
      <c r="H98" s="2"/>
      <c r="R98" s="673"/>
    </row>
    <row r="99" spans="8:18" ht="14.25" customHeight="1">
      <c r="H99" s="2"/>
      <c r="R99" s="673"/>
    </row>
    <row r="100" spans="8:18" ht="14.25" customHeight="1">
      <c r="H100" s="2"/>
      <c r="R100" s="673"/>
    </row>
    <row r="101" spans="8:18" ht="14.25" customHeight="1">
      <c r="H101" s="2"/>
      <c r="R101" s="673"/>
    </row>
    <row r="102" spans="8:18" ht="14.25" customHeight="1">
      <c r="H102" s="2"/>
      <c r="R102" s="673"/>
    </row>
    <row r="103" ht="14.25" customHeight="1">
      <c r="H103" s="2"/>
    </row>
    <row r="104" ht="14.25" customHeight="1">
      <c r="H104" s="2"/>
    </row>
    <row r="105" ht="14.25" customHeight="1">
      <c r="H105" s="2"/>
    </row>
    <row r="106" ht="14.25" customHeight="1">
      <c r="H106" s="2"/>
    </row>
  </sheetData>
  <sheetProtection/>
  <mergeCells count="15">
    <mergeCell ref="R3:R4"/>
    <mergeCell ref="A3:A4"/>
    <mergeCell ref="P3:P4"/>
    <mergeCell ref="O3:O4"/>
    <mergeCell ref="L3:L4"/>
    <mergeCell ref="M3:M4"/>
    <mergeCell ref="N3:N4"/>
    <mergeCell ref="H3:H4"/>
    <mergeCell ref="I3:I4"/>
    <mergeCell ref="J3:J4"/>
    <mergeCell ref="K3:K4"/>
    <mergeCell ref="C3:E3"/>
    <mergeCell ref="B3:B4"/>
    <mergeCell ref="F3:F4"/>
    <mergeCell ref="G3:G4"/>
  </mergeCells>
  <printOptions/>
  <pageMargins left="0.7874015748031497" right="0.7874015748031497" top="0.7874015748031497" bottom="0.7874015748031497" header="0.3937007874015748" footer="0.3937007874015748"/>
  <pageSetup cellComments="asDisplayed" firstPageNumber="24" useFirstPageNumber="1" fitToWidth="0" horizontalDpi="600" verticalDpi="600" orientation="portrait" paperSize="9" scale="77" r:id="rId3"/>
  <headerFooter alignWithMargins="0">
    <oddFooter>&amp;C&amp;"ＭＳ Ｐ明朝,標準"- &amp;P -</oddFooter>
  </headerFooter>
  <colBreaks count="1" manualBreakCount="1">
    <brk id="8" max="6553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41"/>
  <sheetViews>
    <sheetView view="pageBreakPreview" zoomScaleSheetLayoutView="100" zoomScalePageLayoutView="0" workbookViewId="0" topLeftCell="A1">
      <pane xSplit="2" ySplit="4" topLeftCell="C34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E49" sqref="E49"/>
    </sheetView>
  </sheetViews>
  <sheetFormatPr defaultColWidth="10.00390625" defaultRowHeight="15.75" customHeight="1"/>
  <cols>
    <col min="1" max="1" width="5.625" style="8" customWidth="1"/>
    <col min="2" max="2" width="14.625" style="86" customWidth="1"/>
    <col min="3" max="3" width="14.625" style="9" customWidth="1"/>
    <col min="4" max="4" width="14.625" style="13" customWidth="1"/>
    <col min="5" max="8" width="12.625" style="13" customWidth="1"/>
    <col min="9" max="9" width="14.625" style="13" customWidth="1"/>
    <col min="10" max="10" width="10.00390625" style="88" customWidth="1"/>
    <col min="11" max="16384" width="10.00390625" style="6" customWidth="1"/>
  </cols>
  <sheetData>
    <row r="1" spans="1:10" s="17" customFormat="1" ht="19.5" customHeight="1">
      <c r="A1" s="17" t="s">
        <v>205</v>
      </c>
      <c r="B1" s="76"/>
      <c r="C1" s="68"/>
      <c r="D1" s="676"/>
      <c r="E1" s="87"/>
      <c r="F1" s="87"/>
      <c r="G1" s="87"/>
      <c r="H1" s="87"/>
      <c r="I1" s="87"/>
      <c r="J1" s="69"/>
    </row>
    <row r="2" spans="1:10" s="104" customFormat="1" ht="19.5" customHeight="1" thickBot="1">
      <c r="A2" s="162"/>
      <c r="B2" s="102"/>
      <c r="C2" s="142"/>
      <c r="D2" s="163"/>
      <c r="E2" s="163"/>
      <c r="F2" s="163"/>
      <c r="G2" s="163"/>
      <c r="H2" s="163"/>
      <c r="I2" s="164"/>
      <c r="J2" s="162"/>
    </row>
    <row r="3" spans="1:10" s="104" customFormat="1" ht="19.5" customHeight="1">
      <c r="A3" s="798" t="s">
        <v>51</v>
      </c>
      <c r="B3" s="796" t="s">
        <v>190</v>
      </c>
      <c r="C3" s="800" t="s">
        <v>151</v>
      </c>
      <c r="D3" s="794" t="s">
        <v>152</v>
      </c>
      <c r="E3" s="802" t="s">
        <v>153</v>
      </c>
      <c r="F3" s="804" t="s">
        <v>154</v>
      </c>
      <c r="G3" s="806" t="s">
        <v>209</v>
      </c>
      <c r="H3" s="222"/>
      <c r="I3" s="792" t="s">
        <v>156</v>
      </c>
      <c r="J3" s="162"/>
    </row>
    <row r="4" spans="1:10" s="104" customFormat="1" ht="36" customHeight="1" thickBot="1">
      <c r="A4" s="799"/>
      <c r="B4" s="797"/>
      <c r="C4" s="801"/>
      <c r="D4" s="795"/>
      <c r="E4" s="803"/>
      <c r="F4" s="805"/>
      <c r="G4" s="807"/>
      <c r="H4" s="165" t="s">
        <v>155</v>
      </c>
      <c r="I4" s="793"/>
      <c r="J4" s="162"/>
    </row>
    <row r="5" spans="1:10" s="104" customFormat="1" ht="30" customHeight="1">
      <c r="A5" s="107">
        <v>1</v>
      </c>
      <c r="B5" s="108" t="s">
        <v>10</v>
      </c>
      <c r="C5" s="440">
        <v>355092</v>
      </c>
      <c r="D5" s="441">
        <v>7196089</v>
      </c>
      <c r="E5" s="166">
        <f>D5/'(4)給水実績'!L6</f>
        <v>182.1425787182343</v>
      </c>
      <c r="F5" s="166">
        <f>('(5)費用構成'!M5-'(5)費用構成'!R5)/'(4)給水実績'!L6</f>
        <v>181.41171408322364</v>
      </c>
      <c r="G5" s="442">
        <v>188</v>
      </c>
      <c r="H5" s="443">
        <v>142</v>
      </c>
      <c r="I5" s="167">
        <f aca="true" t="shared" si="0" ref="I5:I10">C5/H5</f>
        <v>2500.6478873239435</v>
      </c>
      <c r="J5" s="162"/>
    </row>
    <row r="6" spans="1:10" s="104" customFormat="1" ht="30" customHeight="1">
      <c r="A6" s="109">
        <v>2</v>
      </c>
      <c r="B6" s="110" t="s">
        <v>3</v>
      </c>
      <c r="C6" s="444">
        <v>87708</v>
      </c>
      <c r="D6" s="445">
        <v>1885572</v>
      </c>
      <c r="E6" s="168">
        <f>D6/'(4)給水実績'!L8</f>
        <v>186.52408744682955</v>
      </c>
      <c r="F6" s="168">
        <f>('(5)費用構成'!M7-'(5)費用構成'!R7)/'(4)給水実績'!L8</f>
        <v>179.12206944307053</v>
      </c>
      <c r="G6" s="446">
        <v>25</v>
      </c>
      <c r="H6" s="447">
        <v>24</v>
      </c>
      <c r="I6" s="169">
        <f t="shared" si="0"/>
        <v>3654.5</v>
      </c>
      <c r="J6" s="162"/>
    </row>
    <row r="7" spans="1:10" s="104" customFormat="1" ht="30" customHeight="1">
      <c r="A7" s="109">
        <v>3</v>
      </c>
      <c r="B7" s="110" t="s">
        <v>11</v>
      </c>
      <c r="C7" s="448">
        <v>124791</v>
      </c>
      <c r="D7" s="445">
        <v>2740993</v>
      </c>
      <c r="E7" s="168">
        <f>D7/'(4)給水実績'!L9</f>
        <v>213.80600624024962</v>
      </c>
      <c r="F7" s="168">
        <f>('(5)費用構成'!M9-'(5)費用構成'!R9)/'(4)給水実績'!L9</f>
        <v>206.84258970358815</v>
      </c>
      <c r="G7" s="446">
        <v>44</v>
      </c>
      <c r="H7" s="447">
        <v>36</v>
      </c>
      <c r="I7" s="169">
        <f t="shared" si="0"/>
        <v>3466.4166666666665</v>
      </c>
      <c r="J7" s="162"/>
    </row>
    <row r="8" spans="1:10" s="104" customFormat="1" ht="30" customHeight="1">
      <c r="A8" s="109">
        <v>4</v>
      </c>
      <c r="B8" s="110" t="s">
        <v>4</v>
      </c>
      <c r="C8" s="448">
        <v>65174</v>
      </c>
      <c r="D8" s="445">
        <v>1603408</v>
      </c>
      <c r="E8" s="168">
        <f>D8/'(4)給水実績'!L10</f>
        <v>243.75311644876862</v>
      </c>
      <c r="F8" s="168">
        <f>('(5)費用構成'!M11-'(5)費用構成'!R11)/'(4)給水実績'!L10</f>
        <v>236.50456065673458</v>
      </c>
      <c r="G8" s="446">
        <v>28</v>
      </c>
      <c r="H8" s="447">
        <v>15</v>
      </c>
      <c r="I8" s="169">
        <f t="shared" si="0"/>
        <v>4344.933333333333</v>
      </c>
      <c r="J8" s="162"/>
    </row>
    <row r="9" spans="1:10" s="104" customFormat="1" ht="30" customHeight="1">
      <c r="A9" s="109">
        <v>5</v>
      </c>
      <c r="B9" s="110" t="s">
        <v>12</v>
      </c>
      <c r="C9" s="448">
        <v>66866</v>
      </c>
      <c r="D9" s="445">
        <v>2255654</v>
      </c>
      <c r="E9" s="168">
        <f>D9/'(4)給水実績'!L11</f>
        <v>257.90692888177455</v>
      </c>
      <c r="F9" s="168">
        <f>('(5)費用構成'!M13-'(5)費用構成'!R13)/'(4)給水実績'!L11</f>
        <v>225.71049622684654</v>
      </c>
      <c r="G9" s="446">
        <v>27</v>
      </c>
      <c r="H9" s="447">
        <v>23</v>
      </c>
      <c r="I9" s="169">
        <f t="shared" si="0"/>
        <v>2907.217391304348</v>
      </c>
      <c r="J9" s="162"/>
    </row>
    <row r="10" spans="1:10" s="104" customFormat="1" ht="30" customHeight="1">
      <c r="A10" s="109">
        <v>6</v>
      </c>
      <c r="B10" s="110" t="s">
        <v>13</v>
      </c>
      <c r="C10" s="448">
        <v>56993</v>
      </c>
      <c r="D10" s="445">
        <v>1099362</v>
      </c>
      <c r="E10" s="168">
        <f>D10/'(4)給水実績'!L12</f>
        <v>192.33065080475856</v>
      </c>
      <c r="F10" s="168">
        <f>('(5)費用構成'!M15-'(5)費用構成'!R15)/'(4)給水実績'!L12</f>
        <v>190.79583624912527</v>
      </c>
      <c r="G10" s="446">
        <v>15</v>
      </c>
      <c r="H10" s="447">
        <v>15</v>
      </c>
      <c r="I10" s="169">
        <f t="shared" si="0"/>
        <v>3799.5333333333333</v>
      </c>
      <c r="J10" s="162"/>
    </row>
    <row r="11" spans="1:10" s="104" customFormat="1" ht="30" customHeight="1">
      <c r="A11" s="109">
        <v>7</v>
      </c>
      <c r="B11" s="110" t="s">
        <v>14</v>
      </c>
      <c r="C11" s="449"/>
      <c r="D11" s="450"/>
      <c r="E11" s="168"/>
      <c r="F11" s="168"/>
      <c r="G11" s="451"/>
      <c r="H11" s="452"/>
      <c r="I11" s="169"/>
      <c r="J11" s="162"/>
    </row>
    <row r="12" spans="1:10" s="104" customFormat="1" ht="30" customHeight="1">
      <c r="A12" s="109">
        <v>8</v>
      </c>
      <c r="B12" s="110" t="s">
        <v>15</v>
      </c>
      <c r="C12" s="448">
        <v>26979</v>
      </c>
      <c r="D12" s="445">
        <v>600348</v>
      </c>
      <c r="E12" s="168">
        <f>D12/'(4)給水実績'!L14</f>
        <v>218.2290076335878</v>
      </c>
      <c r="F12" s="168">
        <f>('(5)費用構成'!M19-'(5)費用構成'!R19)/'(4)給水実績'!L14</f>
        <v>308.65576154125773</v>
      </c>
      <c r="G12" s="446">
        <v>18</v>
      </c>
      <c r="H12" s="447">
        <v>14</v>
      </c>
      <c r="I12" s="169">
        <f aca="true" t="shared" si="1" ref="I12:I20">C12/H12</f>
        <v>1927.0714285714287</v>
      </c>
      <c r="J12" s="162"/>
    </row>
    <row r="13" spans="1:10" s="104" customFormat="1" ht="30" customHeight="1">
      <c r="A13" s="109">
        <v>9</v>
      </c>
      <c r="B13" s="110" t="s">
        <v>16</v>
      </c>
      <c r="C13" s="448">
        <v>120893</v>
      </c>
      <c r="D13" s="445">
        <v>2293393</v>
      </c>
      <c r="E13" s="168">
        <f>D13/'(4)給水実績'!L15</f>
        <v>193.5026155923051</v>
      </c>
      <c r="F13" s="168">
        <f>('(5)費用構成'!M21-'(5)費用構成'!R21)/'(4)給水実績'!L15</f>
        <v>204.61128923388458</v>
      </c>
      <c r="G13" s="446">
        <v>48</v>
      </c>
      <c r="H13" s="447">
        <v>30</v>
      </c>
      <c r="I13" s="169">
        <f t="shared" si="1"/>
        <v>4029.766666666667</v>
      </c>
      <c r="J13" s="162"/>
    </row>
    <row r="14" spans="1:10" s="104" customFormat="1" ht="30" customHeight="1">
      <c r="A14" s="109">
        <v>10</v>
      </c>
      <c r="B14" s="110" t="s">
        <v>17</v>
      </c>
      <c r="C14" s="448">
        <v>34911</v>
      </c>
      <c r="D14" s="445">
        <v>654685</v>
      </c>
      <c r="E14" s="168">
        <f>D14/'(4)給水実績'!L16</f>
        <v>186.89266343134457</v>
      </c>
      <c r="F14" s="168">
        <f>('(5)費用構成'!M23-'(5)費用構成'!R23)/'(4)給水実績'!L16</f>
        <v>194.40793605481016</v>
      </c>
      <c r="G14" s="446">
        <v>8</v>
      </c>
      <c r="H14" s="447">
        <v>5</v>
      </c>
      <c r="I14" s="169">
        <f t="shared" si="1"/>
        <v>6982.2</v>
      </c>
      <c r="J14" s="162"/>
    </row>
    <row r="15" spans="1:10" s="104" customFormat="1" ht="30" customHeight="1">
      <c r="A15" s="109">
        <v>11</v>
      </c>
      <c r="B15" s="110" t="s">
        <v>18</v>
      </c>
      <c r="C15" s="448">
        <v>31654</v>
      </c>
      <c r="D15" s="445">
        <v>721662</v>
      </c>
      <c r="E15" s="168">
        <f>D15/'(4)給水実績'!L17</f>
        <v>220.42211362248014</v>
      </c>
      <c r="F15" s="168">
        <f>('(5)費用構成'!M25-'(5)費用構成'!R25)/'(4)給水実績'!L17</f>
        <v>232.217776420281</v>
      </c>
      <c r="G15" s="446">
        <v>16</v>
      </c>
      <c r="H15" s="447">
        <v>14</v>
      </c>
      <c r="I15" s="169">
        <f t="shared" si="1"/>
        <v>2261</v>
      </c>
      <c r="J15" s="162"/>
    </row>
    <row r="16" spans="1:10" s="104" customFormat="1" ht="30" customHeight="1">
      <c r="A16" s="109">
        <v>12</v>
      </c>
      <c r="B16" s="110" t="s">
        <v>41</v>
      </c>
      <c r="C16" s="448">
        <v>28379</v>
      </c>
      <c r="D16" s="445">
        <v>628185</v>
      </c>
      <c r="E16" s="168">
        <f>D16/'(4)給水実績'!L18</f>
        <v>181.13754325259515</v>
      </c>
      <c r="F16" s="168">
        <f>('(5)費用構成'!M27-'(5)費用構成'!R27)/'(4)給水実績'!L18</f>
        <v>207.8538062283737</v>
      </c>
      <c r="G16" s="446">
        <v>15</v>
      </c>
      <c r="H16" s="447">
        <v>15</v>
      </c>
      <c r="I16" s="169">
        <f t="shared" si="1"/>
        <v>1891.9333333333334</v>
      </c>
      <c r="J16" s="162"/>
    </row>
    <row r="17" spans="1:10" s="104" customFormat="1" ht="30" customHeight="1">
      <c r="A17" s="109">
        <v>13</v>
      </c>
      <c r="B17" s="110" t="s">
        <v>19</v>
      </c>
      <c r="C17" s="444">
        <v>27325</v>
      </c>
      <c r="D17" s="445">
        <v>611157</v>
      </c>
      <c r="E17" s="168">
        <f>D17/'(4)給水実績'!L19</f>
        <v>214.74244553759664</v>
      </c>
      <c r="F17" s="168">
        <f>('(5)費用構成'!M29-'(5)費用構成'!R29)/'(4)給水実績'!L19</f>
        <v>235.97118763176388</v>
      </c>
      <c r="G17" s="446">
        <v>13</v>
      </c>
      <c r="H17" s="447">
        <v>13</v>
      </c>
      <c r="I17" s="169">
        <f t="shared" si="1"/>
        <v>2101.923076923077</v>
      </c>
      <c r="J17" s="162"/>
    </row>
    <row r="18" spans="1:10" s="104" customFormat="1" ht="30" customHeight="1">
      <c r="A18" s="109">
        <v>14</v>
      </c>
      <c r="B18" s="110" t="s">
        <v>20</v>
      </c>
      <c r="C18" s="448">
        <v>22791</v>
      </c>
      <c r="D18" s="445">
        <v>544807</v>
      </c>
      <c r="E18" s="168">
        <f>D18/'(4)給水実績'!L20</f>
        <v>232.52539479300043</v>
      </c>
      <c r="F18" s="168">
        <f>('(5)費用構成'!M31-'(5)費用構成'!R31)/'(4)給水実績'!L20</f>
        <v>208.38796414852752</v>
      </c>
      <c r="G18" s="446">
        <v>12</v>
      </c>
      <c r="H18" s="447">
        <v>12</v>
      </c>
      <c r="I18" s="169">
        <f t="shared" si="1"/>
        <v>1899.25</v>
      </c>
      <c r="J18" s="162"/>
    </row>
    <row r="19" spans="1:10" s="104" customFormat="1" ht="30" customHeight="1">
      <c r="A19" s="109">
        <v>15</v>
      </c>
      <c r="B19" s="110" t="s">
        <v>46</v>
      </c>
      <c r="C19" s="448">
        <v>36949</v>
      </c>
      <c r="D19" s="445">
        <v>553394</v>
      </c>
      <c r="E19" s="168">
        <f>D19/'(4)給水実績'!L21</f>
        <v>128.84610011641445</v>
      </c>
      <c r="F19" s="168">
        <f>('(5)費用構成'!M33-'(5)費用構成'!R33)/'(4)給水実績'!L21</f>
        <v>141.02142025611175</v>
      </c>
      <c r="G19" s="446">
        <v>16</v>
      </c>
      <c r="H19" s="447">
        <v>13</v>
      </c>
      <c r="I19" s="169">
        <f t="shared" si="1"/>
        <v>2842.230769230769</v>
      </c>
      <c r="J19" s="162"/>
    </row>
    <row r="20" spans="1:10" s="104" customFormat="1" ht="30" customHeight="1">
      <c r="A20" s="109">
        <v>16</v>
      </c>
      <c r="B20" s="110" t="s">
        <v>21</v>
      </c>
      <c r="C20" s="448">
        <v>18080</v>
      </c>
      <c r="D20" s="445">
        <v>308888</v>
      </c>
      <c r="E20" s="168">
        <f>D20/'(4)給水実績'!L22</f>
        <v>126.54158131913151</v>
      </c>
      <c r="F20" s="168">
        <f>('(5)費用構成'!M35-'(5)費用構成'!R35)/'(4)給水実績'!L22</f>
        <v>191.3068414584187</v>
      </c>
      <c r="G20" s="446">
        <v>14</v>
      </c>
      <c r="H20" s="447">
        <v>11</v>
      </c>
      <c r="I20" s="169">
        <f t="shared" si="1"/>
        <v>1643.6363636363637</v>
      </c>
      <c r="J20" s="162"/>
    </row>
    <row r="21" spans="1:10" s="104" customFormat="1" ht="30" customHeight="1">
      <c r="A21" s="109">
        <v>17</v>
      </c>
      <c r="B21" s="110" t="s">
        <v>22</v>
      </c>
      <c r="C21" s="448">
        <v>5039</v>
      </c>
      <c r="D21" s="445">
        <v>123718</v>
      </c>
      <c r="E21" s="168">
        <f>D21/'(4)給水実績'!L23</f>
        <v>254.56378600823047</v>
      </c>
      <c r="F21" s="168">
        <f>('(5)費用構成'!M37-'(5)費用構成'!R37)/'(4)給水実績'!L23</f>
        <v>477.18518518518516</v>
      </c>
      <c r="G21" s="446">
        <v>5</v>
      </c>
      <c r="H21" s="447">
        <v>5</v>
      </c>
      <c r="I21" s="169">
        <f>C21/G21</f>
        <v>1007.8</v>
      </c>
      <c r="J21" s="162"/>
    </row>
    <row r="22" spans="1:10" s="104" customFormat="1" ht="30" customHeight="1">
      <c r="A22" s="109">
        <v>18</v>
      </c>
      <c r="B22" s="110" t="s">
        <v>47</v>
      </c>
      <c r="C22" s="449"/>
      <c r="D22" s="450"/>
      <c r="E22" s="168"/>
      <c r="F22" s="168"/>
      <c r="G22" s="451"/>
      <c r="H22" s="452"/>
      <c r="I22" s="169"/>
      <c r="J22" s="162"/>
    </row>
    <row r="23" spans="1:10" s="104" customFormat="1" ht="30" customHeight="1">
      <c r="A23" s="109">
        <v>19</v>
      </c>
      <c r="B23" s="110" t="s">
        <v>23</v>
      </c>
      <c r="C23" s="448">
        <v>7046</v>
      </c>
      <c r="D23" s="445">
        <v>142216</v>
      </c>
      <c r="E23" s="168">
        <f>D23/'(4)給水実績'!L25</f>
        <v>204.9221902017291</v>
      </c>
      <c r="F23" s="168">
        <f>('(5)費用構成'!M41-'(5)費用構成'!R41)/'(4)給水実績'!L25</f>
        <v>235.7507204610951</v>
      </c>
      <c r="G23" s="446">
        <v>5</v>
      </c>
      <c r="H23" s="447">
        <v>2</v>
      </c>
      <c r="I23" s="169">
        <f>C23/G23</f>
        <v>1409.2</v>
      </c>
      <c r="J23" s="162"/>
    </row>
    <row r="24" spans="1:10" s="104" customFormat="1" ht="30" customHeight="1">
      <c r="A24" s="109">
        <v>20</v>
      </c>
      <c r="B24" s="110" t="s">
        <v>24</v>
      </c>
      <c r="C24" s="448">
        <v>23455</v>
      </c>
      <c r="D24" s="445">
        <v>516024</v>
      </c>
      <c r="E24" s="168">
        <f>D24/'(4)給水実績'!L26</f>
        <v>220.42887654848354</v>
      </c>
      <c r="F24" s="168">
        <f>('(5)費用構成'!M43-'(5)費用構成'!R43)/'(4)給水実績'!L26</f>
        <v>231.58351131994874</v>
      </c>
      <c r="G24" s="446">
        <v>9</v>
      </c>
      <c r="H24" s="447">
        <v>9</v>
      </c>
      <c r="I24" s="169">
        <f>C24/H24</f>
        <v>2606.1111111111113</v>
      </c>
      <c r="J24" s="162"/>
    </row>
    <row r="25" spans="1:10" s="104" customFormat="1" ht="30" customHeight="1">
      <c r="A25" s="109">
        <v>21</v>
      </c>
      <c r="B25" s="110" t="s">
        <v>25</v>
      </c>
      <c r="C25" s="444">
        <v>19404</v>
      </c>
      <c r="D25" s="445">
        <v>407210</v>
      </c>
      <c r="E25" s="168">
        <f>D25/'(4)給水実績'!L27</f>
        <v>207.86625829504848</v>
      </c>
      <c r="F25" s="168">
        <f>('(5)費用構成'!M45-'(5)費用構成'!R45)/'(4)給水実績'!L27</f>
        <v>240.5671260847371</v>
      </c>
      <c r="G25" s="446">
        <v>7</v>
      </c>
      <c r="H25" s="447">
        <v>6</v>
      </c>
      <c r="I25" s="169">
        <f>C25/H25</f>
        <v>3234</v>
      </c>
      <c r="J25" s="162"/>
    </row>
    <row r="26" spans="1:10" s="104" customFormat="1" ht="30" customHeight="1">
      <c r="A26" s="109">
        <v>22</v>
      </c>
      <c r="B26" s="110" t="s">
        <v>50</v>
      </c>
      <c r="C26" s="448">
        <v>15528</v>
      </c>
      <c r="D26" s="445">
        <v>350690</v>
      </c>
      <c r="E26" s="168">
        <f>D26/'(4)給水実績'!L28</f>
        <v>243.70396108408616</v>
      </c>
      <c r="F26" s="168">
        <f>('(5)費用構成'!M47-'(5)費用構成'!R47)/'(4)給水実績'!L28</f>
        <v>377.51424600416954</v>
      </c>
      <c r="G26" s="446">
        <v>19</v>
      </c>
      <c r="H26" s="447">
        <v>18</v>
      </c>
      <c r="I26" s="169">
        <f>C26/H26</f>
        <v>862.6666666666666</v>
      </c>
      <c r="J26" s="162"/>
    </row>
    <row r="27" spans="1:10" s="104" customFormat="1" ht="30" customHeight="1">
      <c r="A27" s="109">
        <v>23</v>
      </c>
      <c r="B27" s="110" t="s">
        <v>26</v>
      </c>
      <c r="C27" s="448">
        <v>7136</v>
      </c>
      <c r="D27" s="445">
        <v>174733</v>
      </c>
      <c r="E27" s="168">
        <f>D27/'(4)給水実績'!L29</f>
        <v>252.13997113997115</v>
      </c>
      <c r="F27" s="168">
        <f>('(5)費用構成'!M49-'(5)費用構成'!R49)/'(4)給水実績'!L29</f>
        <v>267.8225108225108</v>
      </c>
      <c r="G27" s="446">
        <v>2</v>
      </c>
      <c r="H27" s="447">
        <v>2</v>
      </c>
      <c r="I27" s="169">
        <f>C27/H27</f>
        <v>3568</v>
      </c>
      <c r="J27" s="162"/>
    </row>
    <row r="28" spans="1:10" s="104" customFormat="1" ht="30" customHeight="1">
      <c r="A28" s="109">
        <v>24</v>
      </c>
      <c r="B28" s="110" t="s">
        <v>27</v>
      </c>
      <c r="C28" s="444">
        <v>21626</v>
      </c>
      <c r="D28" s="445">
        <v>505038</v>
      </c>
      <c r="E28" s="168">
        <f>D28/'(4)給水実績'!L30</f>
        <v>209.55933609958507</v>
      </c>
      <c r="F28" s="168">
        <f>('(5)費用構成'!M51-'(5)費用構成'!R51)/'(4)給水実績'!L30</f>
        <v>223.46929460580913</v>
      </c>
      <c r="G28" s="446">
        <v>8</v>
      </c>
      <c r="H28" s="447">
        <v>6</v>
      </c>
      <c r="I28" s="169">
        <f aca="true" t="shared" si="2" ref="I28:I36">C28/H28</f>
        <v>3604.3333333333335</v>
      </c>
      <c r="J28" s="162"/>
    </row>
    <row r="29" spans="1:10" s="104" customFormat="1" ht="30" customHeight="1">
      <c r="A29" s="109">
        <v>25</v>
      </c>
      <c r="B29" s="110" t="s">
        <v>54</v>
      </c>
      <c r="C29" s="448">
        <v>77633</v>
      </c>
      <c r="D29" s="445">
        <v>1459207</v>
      </c>
      <c r="E29" s="168">
        <f>D29/'(4)給水実績'!L31</f>
        <v>188.99196995207873</v>
      </c>
      <c r="F29" s="168">
        <f>('(5)費用構成'!M53-'(5)費用構成'!R53)/'(4)給水実績'!L31</f>
        <v>205.2125372361093</v>
      </c>
      <c r="G29" s="446">
        <v>23</v>
      </c>
      <c r="H29" s="447">
        <v>18</v>
      </c>
      <c r="I29" s="169">
        <f t="shared" si="2"/>
        <v>4312.944444444444</v>
      </c>
      <c r="J29" s="162"/>
    </row>
    <row r="30" spans="1:10" s="104" customFormat="1" ht="30" customHeight="1">
      <c r="A30" s="109">
        <v>26</v>
      </c>
      <c r="B30" s="110" t="s">
        <v>28</v>
      </c>
      <c r="C30" s="448">
        <v>4980</v>
      </c>
      <c r="D30" s="445">
        <v>140342</v>
      </c>
      <c r="E30" s="168">
        <f>D30/'(4)給水実績'!L32</f>
        <v>252.4136690647482</v>
      </c>
      <c r="F30" s="168">
        <f>('(5)費用構成'!M55-'(5)費用構成'!R55)/'(4)給水実績'!L32</f>
        <v>327.6456834532374</v>
      </c>
      <c r="G30" s="446">
        <v>2</v>
      </c>
      <c r="H30" s="447">
        <v>2</v>
      </c>
      <c r="I30" s="169">
        <f t="shared" si="2"/>
        <v>2490</v>
      </c>
      <c r="J30" s="162"/>
    </row>
    <row r="31" spans="1:10" s="104" customFormat="1" ht="30" customHeight="1">
      <c r="A31" s="109">
        <v>27</v>
      </c>
      <c r="B31" s="110" t="s">
        <v>29</v>
      </c>
      <c r="C31" s="444">
        <v>18920</v>
      </c>
      <c r="D31" s="445">
        <v>427521</v>
      </c>
      <c r="E31" s="168">
        <f>D31/'(4)給水実績'!L33</f>
        <v>226.6813361611877</v>
      </c>
      <c r="F31" s="168">
        <f>('(5)費用構成'!M57-'(5)費用構成'!R57)/'(4)給水実績'!L33</f>
        <v>213.82343584305409</v>
      </c>
      <c r="G31" s="446">
        <v>11</v>
      </c>
      <c r="H31" s="447">
        <v>11</v>
      </c>
      <c r="I31" s="169">
        <f t="shared" si="2"/>
        <v>1720</v>
      </c>
      <c r="J31" s="162"/>
    </row>
    <row r="32" spans="1:10" s="104" customFormat="1" ht="30" customHeight="1">
      <c r="A32" s="109">
        <v>28</v>
      </c>
      <c r="B32" s="110" t="s">
        <v>30</v>
      </c>
      <c r="C32" s="448">
        <v>5639</v>
      </c>
      <c r="D32" s="445">
        <v>146017</v>
      </c>
      <c r="E32" s="168">
        <f>D32/'(4)給水実績'!L34</f>
        <v>273.953095684803</v>
      </c>
      <c r="F32" s="168">
        <f>('(5)費用構成'!M59-'(5)費用構成'!R59)/'(4)給水実績'!L34</f>
        <v>334.00562851782365</v>
      </c>
      <c r="G32" s="446">
        <v>3</v>
      </c>
      <c r="H32" s="447">
        <v>2</v>
      </c>
      <c r="I32" s="169">
        <f t="shared" si="2"/>
        <v>2819.5</v>
      </c>
      <c r="J32" s="162"/>
    </row>
    <row r="33" spans="1:10" s="104" customFormat="1" ht="30" customHeight="1">
      <c r="A33" s="109">
        <v>29</v>
      </c>
      <c r="B33" s="110" t="s">
        <v>31</v>
      </c>
      <c r="C33" s="448">
        <v>8635</v>
      </c>
      <c r="D33" s="445">
        <v>189991</v>
      </c>
      <c r="E33" s="168">
        <f>D33/'(4)給水実績'!L35</f>
        <v>207.64043715846995</v>
      </c>
      <c r="F33" s="168">
        <f>('(5)費用構成'!M61-'(5)費用構成'!R61)/'(4)給水実績'!L35</f>
        <v>217.75300546448088</v>
      </c>
      <c r="G33" s="446">
        <v>3</v>
      </c>
      <c r="H33" s="447">
        <v>3</v>
      </c>
      <c r="I33" s="169">
        <f t="shared" si="2"/>
        <v>2878.3333333333335</v>
      </c>
      <c r="J33" s="162"/>
    </row>
    <row r="34" spans="1:10" s="104" customFormat="1" ht="30" customHeight="1">
      <c r="A34" s="175">
        <v>30</v>
      </c>
      <c r="B34" s="110" t="s">
        <v>32</v>
      </c>
      <c r="C34" s="444">
        <v>6624</v>
      </c>
      <c r="D34" s="445">
        <v>140556</v>
      </c>
      <c r="E34" s="170">
        <f>D34/'(4)給水実績'!L36</f>
        <v>206.7</v>
      </c>
      <c r="F34" s="170">
        <f>('(5)費用構成'!M63-'(5)費用構成'!R63)/'(4)給水実績'!L36</f>
        <v>261.71029411764704</v>
      </c>
      <c r="G34" s="446">
        <v>4</v>
      </c>
      <c r="H34" s="454">
        <v>4</v>
      </c>
      <c r="I34" s="556">
        <f t="shared" si="2"/>
        <v>1656</v>
      </c>
      <c r="J34" s="162"/>
    </row>
    <row r="35" spans="1:10" s="104" customFormat="1" ht="30" customHeight="1" thickBot="1">
      <c r="A35" s="111">
        <v>31</v>
      </c>
      <c r="B35" s="112" t="s">
        <v>320</v>
      </c>
      <c r="C35" s="563">
        <v>5325</v>
      </c>
      <c r="D35" s="453">
        <v>134109</v>
      </c>
      <c r="E35" s="592">
        <f>D35/'(4)給水実績'!L37</f>
        <v>187.0418410041841</v>
      </c>
      <c r="F35" s="592">
        <f>('(5)費用構成'!M65-'(5)費用構成'!R65)/'(4)給水実績'!L37</f>
        <v>669.6304044630405</v>
      </c>
      <c r="G35" s="564">
        <v>3</v>
      </c>
      <c r="H35" s="565">
        <v>3</v>
      </c>
      <c r="I35" s="566">
        <f t="shared" si="2"/>
        <v>1775</v>
      </c>
      <c r="J35" s="162"/>
    </row>
    <row r="36" spans="1:10" s="104" customFormat="1" ht="30" customHeight="1" thickBot="1">
      <c r="A36" s="514"/>
      <c r="B36" s="555" t="s">
        <v>55</v>
      </c>
      <c r="C36" s="557">
        <f>SUM(C5:C35)</f>
        <v>1331575</v>
      </c>
      <c r="D36" s="558">
        <f>SUM(D5:D35)</f>
        <v>28554969</v>
      </c>
      <c r="E36" s="559">
        <f>D36/'(4)給水実績'!L38</f>
        <v>199.29487018425462</v>
      </c>
      <c r="F36" s="559">
        <f>('(5)費用構成'!M67-'(5)費用構成'!R67)/'(4)給水実績'!L38</f>
        <v>208.00427135678393</v>
      </c>
      <c r="G36" s="560">
        <f>SUM(G5:G35)</f>
        <v>591</v>
      </c>
      <c r="H36" s="561">
        <f>SUM(H5:H35)</f>
        <v>473</v>
      </c>
      <c r="I36" s="562">
        <f t="shared" si="2"/>
        <v>2815.169133192389</v>
      </c>
      <c r="J36" s="162"/>
    </row>
    <row r="37" spans="2:10" s="104" customFormat="1" ht="18" customHeight="1">
      <c r="B37" s="102"/>
      <c r="C37" s="142"/>
      <c r="D37" s="163"/>
      <c r="E37" s="163"/>
      <c r="F37" s="163"/>
      <c r="G37" s="163"/>
      <c r="H37" s="163"/>
      <c r="I37" s="163"/>
      <c r="J37" s="162"/>
    </row>
    <row r="38" spans="2:10" s="104" customFormat="1" ht="18" customHeight="1">
      <c r="B38" s="102"/>
      <c r="C38" s="171" t="s">
        <v>191</v>
      </c>
      <c r="D38" s="163" t="s">
        <v>165</v>
      </c>
      <c r="E38" s="163"/>
      <c r="F38" s="163"/>
      <c r="G38" s="163"/>
      <c r="H38" s="163"/>
      <c r="I38" s="163"/>
      <c r="J38" s="162"/>
    </row>
    <row r="39" spans="2:10" s="104" customFormat="1" ht="18" customHeight="1">
      <c r="B39" s="102"/>
      <c r="C39" s="171" t="s">
        <v>192</v>
      </c>
      <c r="D39" s="162" t="s">
        <v>239</v>
      </c>
      <c r="E39" s="162"/>
      <c r="F39" s="162"/>
      <c r="G39" s="172"/>
      <c r="H39" s="172"/>
      <c r="I39" s="163"/>
      <c r="J39" s="162"/>
    </row>
    <row r="40" spans="2:10" s="104" customFormat="1" ht="18" customHeight="1">
      <c r="B40" s="102"/>
      <c r="C40" s="142" t="s">
        <v>103</v>
      </c>
      <c r="D40" s="173"/>
      <c r="E40" s="172"/>
      <c r="F40" s="163"/>
      <c r="G40" s="163"/>
      <c r="H40" s="163"/>
      <c r="I40" s="163"/>
      <c r="J40" s="162"/>
    </row>
    <row r="41" spans="2:10" s="104" customFormat="1" ht="18" customHeight="1">
      <c r="B41" s="102"/>
      <c r="D41" s="163"/>
      <c r="E41" s="163"/>
      <c r="F41" s="163"/>
      <c r="G41" s="163"/>
      <c r="H41" s="163"/>
      <c r="I41" s="163"/>
      <c r="J41" s="162"/>
    </row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</sheetData>
  <sheetProtection/>
  <mergeCells count="8">
    <mergeCell ref="I3:I4"/>
    <mergeCell ref="D3:D4"/>
    <mergeCell ref="B3:B4"/>
    <mergeCell ref="A3:A4"/>
    <mergeCell ref="C3:C4"/>
    <mergeCell ref="E3:E4"/>
    <mergeCell ref="F3:F4"/>
    <mergeCell ref="G3:G4"/>
  </mergeCells>
  <printOptions/>
  <pageMargins left="0.7874015748031497" right="0.7874015748031497" top="0.7874015748031497" bottom="0.7874015748031497" header="0.3937007874015748" footer="0.3937007874015748"/>
  <pageSetup cellComments="asDisplayed" firstPageNumber="26" useFirstPageNumber="1" fitToHeight="1" fitToWidth="1" horizontalDpi="600" verticalDpi="600" orientation="portrait" paperSize="9" scale="70" r:id="rId3"/>
  <headerFooter alignWithMargins="0">
    <oddFooter>&amp;C&amp;"ＭＳ Ｐ明朝,標準"- &amp;P 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1">
      <selection activeCell="F1" sqref="F1"/>
    </sheetView>
  </sheetViews>
  <sheetFormatPr defaultColWidth="11.25390625" defaultRowHeight="12.75"/>
  <cols>
    <col min="1" max="1" width="5.625" style="6" customWidth="1"/>
    <col min="2" max="2" width="14.625" style="77" customWidth="1"/>
    <col min="3" max="3" width="13.625" style="221" customWidth="1"/>
    <col min="4" max="4" width="13.625" style="44" customWidth="1"/>
    <col min="5" max="5" width="13.625" style="7" customWidth="1"/>
    <col min="6" max="6" width="13.625" style="44" customWidth="1"/>
    <col min="7" max="8" width="5.625" style="46" customWidth="1"/>
    <col min="9" max="16384" width="11.25390625" style="6" customWidth="1"/>
  </cols>
  <sheetData>
    <row r="1" spans="1:8" s="17" customFormat="1" ht="19.5" customHeight="1">
      <c r="A1" s="17" t="s">
        <v>231</v>
      </c>
      <c r="B1" s="76"/>
      <c r="C1" s="677"/>
      <c r="D1" s="26"/>
      <c r="E1" s="68"/>
      <c r="F1" s="26"/>
      <c r="G1" s="19"/>
      <c r="H1" s="19"/>
    </row>
    <row r="2" spans="2:8" s="104" customFormat="1" ht="19.5" customHeight="1" thickBot="1">
      <c r="B2" s="102"/>
      <c r="C2" s="186"/>
      <c r="D2" s="141"/>
      <c r="E2" s="142"/>
      <c r="F2" s="141"/>
      <c r="G2" s="103"/>
      <c r="H2" s="103"/>
    </row>
    <row r="3" spans="1:8" s="104" customFormat="1" ht="19.5" customHeight="1">
      <c r="A3" s="798" t="s">
        <v>62</v>
      </c>
      <c r="B3" s="796" t="s">
        <v>0</v>
      </c>
      <c r="C3" s="715" t="s">
        <v>204</v>
      </c>
      <c r="D3" s="823" t="s">
        <v>197</v>
      </c>
      <c r="E3" s="800" t="s">
        <v>198</v>
      </c>
      <c r="F3" s="823" t="s">
        <v>199</v>
      </c>
      <c r="G3" s="825" t="s">
        <v>200</v>
      </c>
      <c r="H3" s="826"/>
    </row>
    <row r="4" spans="1:8" s="104" customFormat="1" ht="19.5" customHeight="1">
      <c r="A4" s="821"/>
      <c r="B4" s="833"/>
      <c r="C4" s="716"/>
      <c r="D4" s="824"/>
      <c r="E4" s="831"/>
      <c r="F4" s="824"/>
      <c r="G4" s="827"/>
      <c r="H4" s="828"/>
    </row>
    <row r="5" spans="1:8" s="104" customFormat="1" ht="19.5" customHeight="1" thickBot="1">
      <c r="A5" s="822"/>
      <c r="B5" s="834"/>
      <c r="C5" s="717"/>
      <c r="D5" s="692"/>
      <c r="E5" s="832"/>
      <c r="F5" s="692"/>
      <c r="G5" s="829"/>
      <c r="H5" s="830"/>
    </row>
    <row r="6" spans="1:8" s="104" customFormat="1" ht="19.5" customHeight="1">
      <c r="A6" s="107">
        <v>1</v>
      </c>
      <c r="B6" s="246" t="s">
        <v>10</v>
      </c>
      <c r="C6" s="435">
        <v>41730</v>
      </c>
      <c r="D6" s="455">
        <v>1004</v>
      </c>
      <c r="E6" s="455">
        <v>1841</v>
      </c>
      <c r="F6" s="455">
        <v>2678</v>
      </c>
      <c r="G6" s="819" t="s">
        <v>211</v>
      </c>
      <c r="H6" s="820"/>
    </row>
    <row r="7" spans="1:8" s="104" customFormat="1" ht="19.5" customHeight="1">
      <c r="A7" s="109">
        <v>2</v>
      </c>
      <c r="B7" s="247" t="s">
        <v>3</v>
      </c>
      <c r="C7" s="248">
        <v>41730</v>
      </c>
      <c r="D7" s="252">
        <v>1263</v>
      </c>
      <c r="E7" s="252">
        <v>2100</v>
      </c>
      <c r="F7" s="252">
        <v>2937</v>
      </c>
      <c r="G7" s="813" t="s">
        <v>211</v>
      </c>
      <c r="H7" s="814"/>
    </row>
    <row r="8" spans="1:8" s="104" customFormat="1" ht="19.5" customHeight="1">
      <c r="A8" s="109">
        <v>3</v>
      </c>
      <c r="B8" s="247" t="s">
        <v>11</v>
      </c>
      <c r="C8" s="436">
        <v>41730</v>
      </c>
      <c r="D8" s="252">
        <v>1695</v>
      </c>
      <c r="E8" s="252">
        <v>2694</v>
      </c>
      <c r="F8" s="252">
        <v>3693</v>
      </c>
      <c r="G8" s="813" t="s">
        <v>211</v>
      </c>
      <c r="H8" s="814"/>
    </row>
    <row r="9" spans="1:8" s="104" customFormat="1" ht="19.5" customHeight="1">
      <c r="A9" s="109">
        <v>4</v>
      </c>
      <c r="B9" s="247" t="s">
        <v>4</v>
      </c>
      <c r="C9" s="437">
        <v>41730</v>
      </c>
      <c r="D9" s="252">
        <v>2203</v>
      </c>
      <c r="E9" s="252">
        <v>3283</v>
      </c>
      <c r="F9" s="252">
        <v>4363</v>
      </c>
      <c r="G9" s="813" t="s">
        <v>211</v>
      </c>
      <c r="H9" s="814"/>
    </row>
    <row r="10" spans="1:8" s="104" customFormat="1" ht="19.5" customHeight="1">
      <c r="A10" s="109">
        <v>5</v>
      </c>
      <c r="B10" s="247" t="s">
        <v>12</v>
      </c>
      <c r="C10" s="437">
        <v>41730</v>
      </c>
      <c r="D10" s="252">
        <v>1436</v>
      </c>
      <c r="E10" s="252">
        <v>2408</v>
      </c>
      <c r="F10" s="252">
        <v>3380</v>
      </c>
      <c r="G10" s="813" t="s">
        <v>211</v>
      </c>
      <c r="H10" s="814"/>
    </row>
    <row r="11" spans="1:8" s="104" customFormat="1" ht="19.5" customHeight="1">
      <c r="A11" s="109">
        <v>6</v>
      </c>
      <c r="B11" s="247" t="s">
        <v>13</v>
      </c>
      <c r="C11" s="438">
        <v>41730</v>
      </c>
      <c r="D11" s="252">
        <v>1252</v>
      </c>
      <c r="E11" s="252">
        <v>2332</v>
      </c>
      <c r="F11" s="252">
        <v>3412</v>
      </c>
      <c r="G11" s="813" t="s">
        <v>211</v>
      </c>
      <c r="H11" s="814"/>
    </row>
    <row r="12" spans="1:8" s="104" customFormat="1" ht="19.5" customHeight="1">
      <c r="A12" s="109">
        <v>7</v>
      </c>
      <c r="B12" s="247" t="s">
        <v>14</v>
      </c>
      <c r="C12" s="248"/>
      <c r="D12" s="249"/>
      <c r="E12" s="252"/>
      <c r="F12" s="249"/>
      <c r="G12" s="817"/>
      <c r="H12" s="818"/>
    </row>
    <row r="13" spans="1:8" s="104" customFormat="1" ht="19.5" customHeight="1">
      <c r="A13" s="109">
        <v>8</v>
      </c>
      <c r="B13" s="247" t="s">
        <v>15</v>
      </c>
      <c r="C13" s="436">
        <v>41730</v>
      </c>
      <c r="D13" s="252">
        <v>1740</v>
      </c>
      <c r="E13" s="252">
        <v>2685</v>
      </c>
      <c r="F13" s="252">
        <v>3765</v>
      </c>
      <c r="G13" s="813" t="s">
        <v>211</v>
      </c>
      <c r="H13" s="814"/>
    </row>
    <row r="14" spans="1:8" s="104" customFormat="1" ht="19.5" customHeight="1">
      <c r="A14" s="109">
        <v>9</v>
      </c>
      <c r="B14" s="247" t="s">
        <v>16</v>
      </c>
      <c r="C14" s="436">
        <v>41730</v>
      </c>
      <c r="D14" s="252">
        <v>1280</v>
      </c>
      <c r="E14" s="252">
        <v>2215</v>
      </c>
      <c r="F14" s="252">
        <v>3149</v>
      </c>
      <c r="G14" s="813" t="s">
        <v>213</v>
      </c>
      <c r="H14" s="814"/>
    </row>
    <row r="15" spans="1:8" s="104" customFormat="1" ht="19.5" customHeight="1">
      <c r="A15" s="109">
        <v>10</v>
      </c>
      <c r="B15" s="247" t="s">
        <v>17</v>
      </c>
      <c r="C15" s="437">
        <v>41365</v>
      </c>
      <c r="D15" s="252">
        <v>1430</v>
      </c>
      <c r="E15" s="252">
        <v>2265</v>
      </c>
      <c r="F15" s="252">
        <v>3100</v>
      </c>
      <c r="G15" s="813" t="s">
        <v>211</v>
      </c>
      <c r="H15" s="814"/>
    </row>
    <row r="16" spans="1:8" s="104" customFormat="1" ht="19.5" customHeight="1">
      <c r="A16" s="109">
        <v>11</v>
      </c>
      <c r="B16" s="247" t="s">
        <v>18</v>
      </c>
      <c r="C16" s="437">
        <v>41730</v>
      </c>
      <c r="D16" s="252">
        <v>2050</v>
      </c>
      <c r="E16" s="252">
        <v>2970</v>
      </c>
      <c r="F16" s="252">
        <v>3880</v>
      </c>
      <c r="G16" s="813" t="s">
        <v>210</v>
      </c>
      <c r="H16" s="814"/>
    </row>
    <row r="17" spans="1:8" s="104" customFormat="1" ht="19.5" customHeight="1">
      <c r="A17" s="109">
        <v>12</v>
      </c>
      <c r="B17" s="247" t="s">
        <v>38</v>
      </c>
      <c r="C17" s="437">
        <v>41730</v>
      </c>
      <c r="D17" s="252">
        <v>1339</v>
      </c>
      <c r="E17" s="252">
        <v>2176</v>
      </c>
      <c r="F17" s="252">
        <v>3013</v>
      </c>
      <c r="G17" s="813" t="s">
        <v>210</v>
      </c>
      <c r="H17" s="814"/>
    </row>
    <row r="18" spans="1:8" s="104" customFormat="1" ht="19.5" customHeight="1">
      <c r="A18" s="109">
        <v>13</v>
      </c>
      <c r="B18" s="247" t="s">
        <v>19</v>
      </c>
      <c r="C18" s="437">
        <v>41548</v>
      </c>
      <c r="D18" s="252">
        <v>1868</v>
      </c>
      <c r="E18" s="252">
        <v>2786</v>
      </c>
      <c r="F18" s="252">
        <v>3704</v>
      </c>
      <c r="G18" s="813" t="s">
        <v>211</v>
      </c>
      <c r="H18" s="814"/>
    </row>
    <row r="19" spans="1:8" s="104" customFormat="1" ht="19.5" customHeight="1">
      <c r="A19" s="109">
        <v>14</v>
      </c>
      <c r="B19" s="247" t="s">
        <v>20</v>
      </c>
      <c r="C19" s="436">
        <v>35521</v>
      </c>
      <c r="D19" s="252">
        <v>2160</v>
      </c>
      <c r="E19" s="252">
        <v>3180</v>
      </c>
      <c r="F19" s="252">
        <v>4210</v>
      </c>
      <c r="G19" s="813" t="s">
        <v>211</v>
      </c>
      <c r="H19" s="814"/>
    </row>
    <row r="20" spans="1:8" s="104" customFormat="1" ht="19.5" customHeight="1">
      <c r="A20" s="109">
        <v>15</v>
      </c>
      <c r="B20" s="247" t="s">
        <v>42</v>
      </c>
      <c r="C20" s="437">
        <v>41730</v>
      </c>
      <c r="D20" s="252">
        <v>1080</v>
      </c>
      <c r="E20" s="252">
        <v>1640</v>
      </c>
      <c r="F20" s="252">
        <v>2260</v>
      </c>
      <c r="G20" s="813" t="s">
        <v>210</v>
      </c>
      <c r="H20" s="814"/>
    </row>
    <row r="21" spans="1:8" s="104" customFormat="1" ht="19.5" customHeight="1">
      <c r="A21" s="109">
        <v>16</v>
      </c>
      <c r="B21" s="247" t="s">
        <v>21</v>
      </c>
      <c r="C21" s="436">
        <v>41730</v>
      </c>
      <c r="D21" s="252">
        <v>959</v>
      </c>
      <c r="E21" s="252">
        <v>1477</v>
      </c>
      <c r="F21" s="252">
        <v>1995</v>
      </c>
      <c r="G21" s="813" t="s">
        <v>211</v>
      </c>
      <c r="H21" s="814"/>
    </row>
    <row r="22" spans="1:8" s="104" customFormat="1" ht="19.5" customHeight="1">
      <c r="A22" s="109">
        <v>17</v>
      </c>
      <c r="B22" s="247" t="s">
        <v>22</v>
      </c>
      <c r="C22" s="437">
        <v>37073</v>
      </c>
      <c r="D22" s="252">
        <v>2224</v>
      </c>
      <c r="E22" s="252">
        <v>3412</v>
      </c>
      <c r="F22" s="252">
        <v>4600</v>
      </c>
      <c r="G22" s="813" t="s">
        <v>210</v>
      </c>
      <c r="H22" s="814"/>
    </row>
    <row r="23" spans="1:8" s="104" customFormat="1" ht="19.5" customHeight="1">
      <c r="A23" s="109">
        <v>18</v>
      </c>
      <c r="B23" s="247" t="s">
        <v>43</v>
      </c>
      <c r="C23" s="250"/>
      <c r="D23" s="249"/>
      <c r="E23" s="252"/>
      <c r="F23" s="249"/>
      <c r="G23" s="817"/>
      <c r="H23" s="818"/>
    </row>
    <row r="24" spans="1:8" s="162" customFormat="1" ht="19.5" customHeight="1">
      <c r="A24" s="174">
        <v>19</v>
      </c>
      <c r="B24" s="251" t="s">
        <v>23</v>
      </c>
      <c r="C24" s="437">
        <v>41730</v>
      </c>
      <c r="D24" s="252">
        <v>2050</v>
      </c>
      <c r="E24" s="252">
        <v>2910</v>
      </c>
      <c r="F24" s="252">
        <v>3780</v>
      </c>
      <c r="G24" s="813" t="s">
        <v>211</v>
      </c>
      <c r="H24" s="814"/>
    </row>
    <row r="25" spans="1:8" s="104" customFormat="1" ht="19.5" customHeight="1">
      <c r="A25" s="109">
        <v>20</v>
      </c>
      <c r="B25" s="247" t="s">
        <v>24</v>
      </c>
      <c r="C25" s="437">
        <v>41730</v>
      </c>
      <c r="D25" s="252">
        <v>2150</v>
      </c>
      <c r="E25" s="252">
        <v>3125</v>
      </c>
      <c r="F25" s="252">
        <v>4100</v>
      </c>
      <c r="G25" s="813" t="s">
        <v>211</v>
      </c>
      <c r="H25" s="814"/>
    </row>
    <row r="26" spans="1:8" s="104" customFormat="1" ht="19.5" customHeight="1">
      <c r="A26" s="109">
        <v>21</v>
      </c>
      <c r="B26" s="247" t="s">
        <v>25</v>
      </c>
      <c r="C26" s="437">
        <v>41730</v>
      </c>
      <c r="D26" s="252">
        <v>2160</v>
      </c>
      <c r="E26" s="252">
        <v>3024</v>
      </c>
      <c r="F26" s="252">
        <v>3888</v>
      </c>
      <c r="G26" s="813" t="s">
        <v>212</v>
      </c>
      <c r="H26" s="814"/>
    </row>
    <row r="27" spans="1:8" s="104" customFormat="1" ht="19.5" customHeight="1">
      <c r="A27" s="109">
        <v>22</v>
      </c>
      <c r="B27" s="247" t="s">
        <v>74</v>
      </c>
      <c r="C27" s="436">
        <v>41730</v>
      </c>
      <c r="D27" s="252">
        <v>1900</v>
      </c>
      <c r="E27" s="252">
        <v>2818</v>
      </c>
      <c r="F27" s="252">
        <v>3736</v>
      </c>
      <c r="G27" s="813" t="s">
        <v>211</v>
      </c>
      <c r="H27" s="814"/>
    </row>
    <row r="28" spans="1:8" s="104" customFormat="1" ht="19.5" customHeight="1">
      <c r="A28" s="109">
        <v>23</v>
      </c>
      <c r="B28" s="247" t="s">
        <v>26</v>
      </c>
      <c r="C28" s="436">
        <v>41730</v>
      </c>
      <c r="D28" s="252">
        <v>2820</v>
      </c>
      <c r="E28" s="252">
        <v>3920</v>
      </c>
      <c r="F28" s="252">
        <v>5020</v>
      </c>
      <c r="G28" s="813" t="s">
        <v>210</v>
      </c>
      <c r="H28" s="814"/>
    </row>
    <row r="29" spans="1:8" s="104" customFormat="1" ht="19.5" customHeight="1">
      <c r="A29" s="109">
        <v>24</v>
      </c>
      <c r="B29" s="247" t="s">
        <v>27</v>
      </c>
      <c r="C29" s="436">
        <v>41730</v>
      </c>
      <c r="D29" s="252">
        <v>1660</v>
      </c>
      <c r="E29" s="252">
        <v>2580</v>
      </c>
      <c r="F29" s="252">
        <v>3490</v>
      </c>
      <c r="G29" s="813" t="s">
        <v>211</v>
      </c>
      <c r="H29" s="814"/>
    </row>
    <row r="30" spans="1:8" s="104" customFormat="1" ht="19.5" customHeight="1">
      <c r="A30" s="109">
        <v>25</v>
      </c>
      <c r="B30" s="247" t="s">
        <v>39</v>
      </c>
      <c r="C30" s="436">
        <v>41365</v>
      </c>
      <c r="D30" s="252">
        <v>1296</v>
      </c>
      <c r="E30" s="252">
        <v>2160</v>
      </c>
      <c r="F30" s="252">
        <v>3024</v>
      </c>
      <c r="G30" s="813" t="s">
        <v>211</v>
      </c>
      <c r="H30" s="814"/>
    </row>
    <row r="31" spans="1:8" s="104" customFormat="1" ht="19.5" customHeight="1">
      <c r="A31" s="109">
        <v>26</v>
      </c>
      <c r="B31" s="247" t="s">
        <v>28</v>
      </c>
      <c r="C31" s="437">
        <v>41730</v>
      </c>
      <c r="D31" s="252">
        <v>2376</v>
      </c>
      <c r="E31" s="252">
        <v>3510</v>
      </c>
      <c r="F31" s="252">
        <v>4644</v>
      </c>
      <c r="G31" s="813" t="s">
        <v>211</v>
      </c>
      <c r="H31" s="814"/>
    </row>
    <row r="32" spans="1:8" s="104" customFormat="1" ht="19.5" customHeight="1">
      <c r="A32" s="109">
        <v>27</v>
      </c>
      <c r="B32" s="247" t="s">
        <v>29</v>
      </c>
      <c r="C32" s="437">
        <v>41730</v>
      </c>
      <c r="D32" s="252">
        <v>1450</v>
      </c>
      <c r="E32" s="252">
        <v>2530</v>
      </c>
      <c r="F32" s="252">
        <v>3610</v>
      </c>
      <c r="G32" s="813" t="s">
        <v>211</v>
      </c>
      <c r="H32" s="814"/>
    </row>
    <row r="33" spans="1:8" s="104" customFormat="1" ht="19.5" customHeight="1">
      <c r="A33" s="109">
        <v>28</v>
      </c>
      <c r="B33" s="247" t="s">
        <v>30</v>
      </c>
      <c r="C33" s="436">
        <v>41913</v>
      </c>
      <c r="D33" s="252">
        <v>2310</v>
      </c>
      <c r="E33" s="252">
        <v>3280</v>
      </c>
      <c r="F33" s="252">
        <v>4255</v>
      </c>
      <c r="G33" s="813" t="s">
        <v>211</v>
      </c>
      <c r="H33" s="814"/>
    </row>
    <row r="34" spans="1:8" s="104" customFormat="1" ht="19.5" customHeight="1">
      <c r="A34" s="109">
        <v>29</v>
      </c>
      <c r="B34" s="247" t="s">
        <v>31</v>
      </c>
      <c r="C34" s="436">
        <v>39173</v>
      </c>
      <c r="D34" s="252">
        <v>2110</v>
      </c>
      <c r="E34" s="252">
        <v>3000</v>
      </c>
      <c r="F34" s="252">
        <v>3900</v>
      </c>
      <c r="G34" s="813" t="s">
        <v>212</v>
      </c>
      <c r="H34" s="814"/>
    </row>
    <row r="35" spans="1:8" s="104" customFormat="1" ht="19.5" customHeight="1">
      <c r="A35" s="175">
        <v>30</v>
      </c>
      <c r="B35" s="247" t="s">
        <v>32</v>
      </c>
      <c r="C35" s="436">
        <v>41730</v>
      </c>
      <c r="D35" s="252">
        <v>1900</v>
      </c>
      <c r="E35" s="252">
        <v>2810</v>
      </c>
      <c r="F35" s="252">
        <v>3730</v>
      </c>
      <c r="G35" s="815" t="s">
        <v>235</v>
      </c>
      <c r="H35" s="816"/>
    </row>
    <row r="36" spans="1:8" s="104" customFormat="1" ht="19.5" customHeight="1" thickBot="1">
      <c r="A36" s="593">
        <v>31</v>
      </c>
      <c r="B36" s="567" t="s">
        <v>315</v>
      </c>
      <c r="C36" s="594">
        <v>41730</v>
      </c>
      <c r="D36" s="595">
        <v>1004</v>
      </c>
      <c r="E36" s="595">
        <v>1841</v>
      </c>
      <c r="F36" s="568">
        <v>2678</v>
      </c>
      <c r="G36" s="808" t="s">
        <v>321</v>
      </c>
      <c r="H36" s="809"/>
    </row>
    <row r="37" spans="1:8" s="104" customFormat="1" ht="15.75" customHeight="1">
      <c r="A37" s="176"/>
      <c r="B37" s="253" t="s">
        <v>236</v>
      </c>
      <c r="C37" s="254"/>
      <c r="D37" s="255">
        <f>AVERAGE(D6:D36)</f>
        <v>1729.9655172413793</v>
      </c>
      <c r="E37" s="256">
        <f>AVERAGE(E6:E36)</f>
        <v>2654.206896551724</v>
      </c>
      <c r="F37" s="255">
        <f>AVERAGE(F6:F36)</f>
        <v>3586</v>
      </c>
      <c r="G37" s="257" t="s">
        <v>127</v>
      </c>
      <c r="H37" s="258">
        <f>COUNTIF(G6:G36,"用途別")</f>
        <v>5</v>
      </c>
    </row>
    <row r="38" spans="1:8" s="104" customFormat="1" ht="15.75" customHeight="1">
      <c r="A38" s="177"/>
      <c r="B38" s="245" t="s">
        <v>193</v>
      </c>
      <c r="C38" s="259"/>
      <c r="D38" s="260">
        <f>MIN(D6:D36)</f>
        <v>959</v>
      </c>
      <c r="E38" s="260">
        <f>MIN(E6:E36)</f>
        <v>1477</v>
      </c>
      <c r="F38" s="260">
        <f>MIN(F6:F36)</f>
        <v>1995</v>
      </c>
      <c r="G38" s="261" t="s">
        <v>201</v>
      </c>
      <c r="H38" s="262">
        <f>COUNTIF(G6:G36,"口径別")</f>
        <v>20</v>
      </c>
    </row>
    <row r="39" spans="1:8" s="104" customFormat="1" ht="15.75" customHeight="1">
      <c r="A39" s="177"/>
      <c r="B39" s="184" t="s">
        <v>194</v>
      </c>
      <c r="C39" s="219"/>
      <c r="D39" s="178">
        <f>MAX(D6:D36)</f>
        <v>2820</v>
      </c>
      <c r="E39" s="178">
        <f>MAX(E6:E36)</f>
        <v>3920</v>
      </c>
      <c r="F39" s="178">
        <f>MAX(F6:F36)</f>
        <v>5020</v>
      </c>
      <c r="G39" s="182" t="s">
        <v>126</v>
      </c>
      <c r="H39" s="223">
        <f>COUNTIF(G6:G36,"併　 用")</f>
        <v>2</v>
      </c>
    </row>
    <row r="40" spans="1:8" s="104" customFormat="1" ht="15.75" customHeight="1" thickBot="1">
      <c r="A40" s="179"/>
      <c r="B40" s="185"/>
      <c r="C40" s="220"/>
      <c r="D40" s="180"/>
      <c r="E40" s="181"/>
      <c r="F40" s="180"/>
      <c r="G40" s="183" t="s">
        <v>128</v>
      </c>
      <c r="H40" s="224">
        <f>COUNTIF(G6:G36,"単一制")</f>
        <v>2</v>
      </c>
    </row>
    <row r="41" spans="2:8" s="104" customFormat="1" ht="9.75" customHeight="1">
      <c r="B41" s="102"/>
      <c r="C41" s="221"/>
      <c r="D41" s="141"/>
      <c r="E41" s="142"/>
      <c r="F41" s="141"/>
      <c r="G41" s="103"/>
      <c r="H41" s="103"/>
    </row>
    <row r="42" spans="2:8" s="104" customFormat="1" ht="27" customHeight="1">
      <c r="B42" s="102"/>
      <c r="C42" s="221"/>
      <c r="D42" s="141"/>
      <c r="E42" s="810" t="s">
        <v>237</v>
      </c>
      <c r="F42" s="811"/>
      <c r="G42" s="811"/>
      <c r="H42" s="811"/>
    </row>
    <row r="43" spans="5:8" ht="13.5">
      <c r="E43" s="812" t="s">
        <v>214</v>
      </c>
      <c r="F43" s="812"/>
      <c r="G43" s="812"/>
      <c r="H43" s="812"/>
    </row>
  </sheetData>
  <sheetProtection/>
  <mergeCells count="40">
    <mergeCell ref="A3:A5"/>
    <mergeCell ref="D3:D5"/>
    <mergeCell ref="F3:F5"/>
    <mergeCell ref="G3:H5"/>
    <mergeCell ref="E3:E5"/>
    <mergeCell ref="B3:B5"/>
    <mergeCell ref="C3:C5"/>
    <mergeCell ref="G6:H6"/>
    <mergeCell ref="G7:H7"/>
    <mergeCell ref="G8:H8"/>
    <mergeCell ref="G9:H9"/>
    <mergeCell ref="G10:H10"/>
    <mergeCell ref="G11:H11"/>
    <mergeCell ref="G26:H26"/>
    <mergeCell ref="G12:H12"/>
    <mergeCell ref="G13:H13"/>
    <mergeCell ref="G14:H14"/>
    <mergeCell ref="G15:H15"/>
    <mergeCell ref="G16:H16"/>
    <mergeCell ref="G17:H17"/>
    <mergeCell ref="G33:H33"/>
    <mergeCell ref="G18:H18"/>
    <mergeCell ref="G19:H19"/>
    <mergeCell ref="G20:H20"/>
    <mergeCell ref="G21:H21"/>
    <mergeCell ref="G29:H29"/>
    <mergeCell ref="G22:H22"/>
    <mergeCell ref="G23:H23"/>
    <mergeCell ref="G24:H24"/>
    <mergeCell ref="G25:H25"/>
    <mergeCell ref="G36:H36"/>
    <mergeCell ref="E42:H42"/>
    <mergeCell ref="E43:H43"/>
    <mergeCell ref="G34:H34"/>
    <mergeCell ref="G35:H35"/>
    <mergeCell ref="G27:H27"/>
    <mergeCell ref="G28:H28"/>
    <mergeCell ref="G30:H30"/>
    <mergeCell ref="G31:H31"/>
    <mergeCell ref="G32:H32"/>
  </mergeCells>
  <printOptions/>
  <pageMargins left="0.7874015748031497" right="0.7874015748031497" top="0.7874015748031497" bottom="0.7874015748031497" header="0.3937007874015748" footer="0.3937007874015748"/>
  <pageSetup firstPageNumber="27" useFirstPageNumber="1" horizontalDpi="600" verticalDpi="600" orientation="portrait" paperSize="9" scale="96" r:id="rId3"/>
  <headerFooter alignWithMargins="0">
    <oddFooter>&amp;C&amp;"ＭＳ Ｐ明朝,標準"- &amp;P 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D2" sqref="D2"/>
    </sheetView>
  </sheetViews>
  <sheetFormatPr defaultColWidth="11.25390625" defaultRowHeight="12.75"/>
  <cols>
    <col min="1" max="1" width="5.625" style="15" customWidth="1"/>
    <col min="2" max="2" width="14.625" style="85" customWidth="1"/>
    <col min="3" max="9" width="10.125" style="1" customWidth="1"/>
    <col min="10" max="11" width="10.625" style="1" customWidth="1"/>
    <col min="12" max="16384" width="11.25390625" style="1" customWidth="1"/>
  </cols>
  <sheetData>
    <row r="1" spans="1:11" s="82" customFormat="1" ht="19.5" customHeight="1">
      <c r="A1" s="81" t="s">
        <v>102</v>
      </c>
      <c r="B1" s="76"/>
      <c r="C1" s="19"/>
      <c r="D1" s="679"/>
      <c r="E1" s="19"/>
      <c r="F1" s="19"/>
      <c r="G1" s="19"/>
      <c r="H1" s="19"/>
      <c r="I1" s="19"/>
      <c r="J1" s="19"/>
      <c r="K1" s="19"/>
    </row>
    <row r="2" spans="1:11" s="104" customFormat="1" ht="19.5" customHeight="1" thickBot="1">
      <c r="A2" s="101"/>
      <c r="B2" s="102"/>
      <c r="C2" s="103"/>
      <c r="D2" s="103"/>
      <c r="E2" s="103"/>
      <c r="F2" s="103"/>
      <c r="G2" s="103"/>
      <c r="H2" s="103"/>
      <c r="I2" s="103"/>
      <c r="J2" s="103"/>
      <c r="K2" s="103"/>
    </row>
    <row r="3" spans="1:11" s="104" customFormat="1" ht="19.5" customHeight="1">
      <c r="A3" s="798" t="s">
        <v>71</v>
      </c>
      <c r="B3" s="838" t="s">
        <v>0</v>
      </c>
      <c r="C3" s="844" t="s">
        <v>232</v>
      </c>
      <c r="D3" s="845"/>
      <c r="E3" s="845"/>
      <c r="F3" s="845"/>
      <c r="G3" s="845"/>
      <c r="H3" s="845"/>
      <c r="I3" s="845"/>
      <c r="J3" s="846"/>
      <c r="K3" s="841" t="s">
        <v>233</v>
      </c>
    </row>
    <row r="4" spans="1:11" s="104" customFormat="1" ht="19.5" customHeight="1">
      <c r="A4" s="821"/>
      <c r="B4" s="839"/>
      <c r="C4" s="847" t="s">
        <v>69</v>
      </c>
      <c r="D4" s="848" t="s">
        <v>72</v>
      </c>
      <c r="E4" s="849"/>
      <c r="F4" s="824" t="s">
        <v>70</v>
      </c>
      <c r="G4" s="835" t="s">
        <v>129</v>
      </c>
      <c r="H4" s="835" t="s">
        <v>150</v>
      </c>
      <c r="I4" s="835" t="s">
        <v>130</v>
      </c>
      <c r="J4" s="836" t="s">
        <v>215</v>
      </c>
      <c r="K4" s="842"/>
    </row>
    <row r="5" spans="1:11" s="104" customFormat="1" ht="36" customHeight="1" thickBot="1">
      <c r="A5" s="822"/>
      <c r="B5" s="840"/>
      <c r="C5" s="847"/>
      <c r="D5" s="105" t="s">
        <v>131</v>
      </c>
      <c r="E5" s="106" t="s">
        <v>73</v>
      </c>
      <c r="F5" s="824"/>
      <c r="G5" s="824"/>
      <c r="H5" s="824"/>
      <c r="I5" s="835"/>
      <c r="J5" s="837"/>
      <c r="K5" s="843"/>
    </row>
    <row r="6" spans="1:11" s="104" customFormat="1" ht="30" customHeight="1">
      <c r="A6" s="107">
        <v>1</v>
      </c>
      <c r="B6" s="108" t="s">
        <v>10</v>
      </c>
      <c r="C6" s="408">
        <f>'管種別延長 (内訳)印刷せず'!J7</f>
        <v>85016</v>
      </c>
      <c r="D6" s="307">
        <f>'管種別延長 (内訳)印刷せず'!O7</f>
        <v>265413</v>
      </c>
      <c r="E6" s="409">
        <f>'管種別延長 (内訳)印刷せず'!X7</f>
        <v>845671</v>
      </c>
      <c r="F6" s="307">
        <f>'管種別延長 (内訳)印刷せず'!AC7</f>
        <v>32006</v>
      </c>
      <c r="G6" s="410">
        <f>'管種別延長 (内訳)印刷せず'!AH7</f>
        <v>0</v>
      </c>
      <c r="H6" s="307">
        <f>'管種別延長 (内訳)印刷せず'!AM7</f>
        <v>531490</v>
      </c>
      <c r="I6" s="307">
        <f>'管種別延長 (内訳)印刷せず'!AR7</f>
        <v>0</v>
      </c>
      <c r="J6" s="411">
        <f>'管種別延長 (内訳)印刷せず'!AW7</f>
        <v>26738</v>
      </c>
      <c r="K6" s="314">
        <f>SUM(C6:J6)</f>
        <v>1786334</v>
      </c>
    </row>
    <row r="7" spans="1:11" s="104" customFormat="1" ht="30" customHeight="1">
      <c r="A7" s="109">
        <v>2</v>
      </c>
      <c r="B7" s="110" t="s">
        <v>3</v>
      </c>
      <c r="C7" s="412">
        <f>'管種別延長 (内訳)印刷せず'!J8</f>
        <v>0</v>
      </c>
      <c r="D7" s="412">
        <f>'管種別延長 (内訳)印刷せず'!O8</f>
        <v>27310</v>
      </c>
      <c r="E7" s="413">
        <f>'管種別延長 (内訳)印刷せず'!X8</f>
        <v>335904</v>
      </c>
      <c r="F7" s="412">
        <f>'管種別延長 (内訳)印刷せず'!AC8</f>
        <v>3078</v>
      </c>
      <c r="G7" s="414">
        <f>'管種別延長 (内訳)印刷せず'!AH8</f>
        <v>6421</v>
      </c>
      <c r="H7" s="412">
        <f>'管種別延長 (内訳)印刷せず'!AM8</f>
        <v>157859</v>
      </c>
      <c r="I7" s="412">
        <f>'管種別延長 (内訳)印刷せず'!AR8</f>
        <v>0</v>
      </c>
      <c r="J7" s="415">
        <f>'管種別延長 (内訳)印刷せず'!AW8</f>
        <v>9449</v>
      </c>
      <c r="K7" s="416">
        <f aca="true" t="shared" si="0" ref="K7:K35">SUM(C7:J7)</f>
        <v>540021</v>
      </c>
    </row>
    <row r="8" spans="1:11" s="104" customFormat="1" ht="30" customHeight="1">
      <c r="A8" s="109">
        <v>3</v>
      </c>
      <c r="B8" s="110" t="s">
        <v>11</v>
      </c>
      <c r="C8" s="412">
        <f>'管種別延長 (内訳)印刷せず'!J9</f>
        <v>112</v>
      </c>
      <c r="D8" s="412">
        <f>'管種別延長 (内訳)印刷せず'!O9</f>
        <v>33751</v>
      </c>
      <c r="E8" s="413">
        <f>'管種別延長 (内訳)印刷せず'!X9</f>
        <v>491175</v>
      </c>
      <c r="F8" s="412">
        <f>'管種別延長 (内訳)印刷せず'!AC9</f>
        <v>2261</v>
      </c>
      <c r="G8" s="414">
        <f>'管種別延長 (内訳)印刷せず'!AH9</f>
        <v>1455</v>
      </c>
      <c r="H8" s="412">
        <f>'管種別延長 (内訳)印刷せず'!AM9</f>
        <v>65814</v>
      </c>
      <c r="I8" s="412">
        <f>'管種別延長 (内訳)印刷せず'!AR9</f>
        <v>0</v>
      </c>
      <c r="J8" s="415">
        <f>'管種別延長 (内訳)印刷せず'!AW9</f>
        <v>2067</v>
      </c>
      <c r="K8" s="416">
        <f t="shared" si="0"/>
        <v>596635</v>
      </c>
    </row>
    <row r="9" spans="1:11" s="104" customFormat="1" ht="30" customHeight="1">
      <c r="A9" s="109">
        <v>4</v>
      </c>
      <c r="B9" s="110" t="s">
        <v>4</v>
      </c>
      <c r="C9" s="412">
        <f>'管種別延長 (内訳)印刷せず'!J10</f>
        <v>10957</v>
      </c>
      <c r="D9" s="412">
        <f>'管種別延長 (内訳)印刷せず'!O10</f>
        <v>0</v>
      </c>
      <c r="E9" s="413">
        <f>'管種別延長 (内訳)印刷せず'!X10</f>
        <v>163174</v>
      </c>
      <c r="F9" s="412">
        <f>'管種別延長 (内訳)印刷せず'!AC10</f>
        <v>1154</v>
      </c>
      <c r="G9" s="414">
        <f>'管種別延長 (内訳)印刷せず'!AH10</f>
        <v>15486</v>
      </c>
      <c r="H9" s="412">
        <f>'管種別延長 (内訳)印刷せず'!AM10</f>
        <v>26800</v>
      </c>
      <c r="I9" s="412">
        <f>'管種別延長 (内訳)印刷せず'!AR10</f>
        <v>0</v>
      </c>
      <c r="J9" s="415">
        <f>'管種別延長 (内訳)印刷せず'!AW10</f>
        <v>36</v>
      </c>
      <c r="K9" s="416">
        <f t="shared" si="0"/>
        <v>217607</v>
      </c>
    </row>
    <row r="10" spans="1:11" s="104" customFormat="1" ht="30" customHeight="1">
      <c r="A10" s="109">
        <v>5</v>
      </c>
      <c r="B10" s="110" t="s">
        <v>12</v>
      </c>
      <c r="C10" s="412">
        <f>'管種別延長 (内訳)印刷せず'!J11</f>
        <v>20762</v>
      </c>
      <c r="D10" s="412">
        <f>'管種別延長 (内訳)印刷せず'!O11</f>
        <v>20595</v>
      </c>
      <c r="E10" s="413">
        <f>'管種別延長 (内訳)印刷せず'!X11</f>
        <v>233916</v>
      </c>
      <c r="F10" s="412">
        <f>'管種別延長 (内訳)印刷せず'!AC11</f>
        <v>9924</v>
      </c>
      <c r="G10" s="414">
        <f>'管種別延長 (内訳)印刷せず'!AH11</f>
        <v>101</v>
      </c>
      <c r="H10" s="412">
        <f>'管種別延長 (内訳)印刷せず'!AM11</f>
        <v>138177</v>
      </c>
      <c r="I10" s="412">
        <f>'管種別延長 (内訳)印刷せず'!AR11</f>
        <v>0</v>
      </c>
      <c r="J10" s="415">
        <f>'管種別延長 (内訳)印刷せず'!AW11</f>
        <v>17552</v>
      </c>
      <c r="K10" s="416">
        <f t="shared" si="0"/>
        <v>441027</v>
      </c>
    </row>
    <row r="11" spans="1:11" s="104" customFormat="1" ht="30" customHeight="1">
      <c r="A11" s="109">
        <v>6</v>
      </c>
      <c r="B11" s="110" t="s">
        <v>13</v>
      </c>
      <c r="C11" s="412">
        <f>'管種別延長 (内訳)印刷せず'!J12</f>
        <v>0</v>
      </c>
      <c r="D11" s="412">
        <f>'管種別延長 (内訳)印刷せず'!O12</f>
        <v>83797</v>
      </c>
      <c r="E11" s="413">
        <f>'管種別延長 (内訳)印刷せず'!X12</f>
        <v>192835</v>
      </c>
      <c r="F11" s="412">
        <f>'管種別延長 (内訳)印刷せず'!AC12</f>
        <v>2252</v>
      </c>
      <c r="G11" s="414">
        <f>'管種別延長 (内訳)印刷せず'!AH12</f>
        <v>14545</v>
      </c>
      <c r="H11" s="412">
        <f>'管種別延長 (内訳)印刷せず'!AM12</f>
        <v>5479</v>
      </c>
      <c r="I11" s="412">
        <f>'管種別延長 (内訳)印刷せず'!AR12</f>
        <v>0</v>
      </c>
      <c r="J11" s="415">
        <f>'管種別延長 (内訳)印刷せず'!AW12</f>
        <v>43983</v>
      </c>
      <c r="K11" s="416">
        <f t="shared" si="0"/>
        <v>342891</v>
      </c>
    </row>
    <row r="12" spans="1:11" s="104" customFormat="1" ht="30" customHeight="1">
      <c r="A12" s="109">
        <v>7</v>
      </c>
      <c r="B12" s="110" t="s">
        <v>14</v>
      </c>
      <c r="C12" s="412"/>
      <c r="D12" s="412"/>
      <c r="E12" s="413"/>
      <c r="F12" s="412"/>
      <c r="G12" s="414"/>
      <c r="H12" s="412"/>
      <c r="I12" s="412"/>
      <c r="J12" s="415"/>
      <c r="K12" s="416"/>
    </row>
    <row r="13" spans="1:11" s="104" customFormat="1" ht="30" customHeight="1">
      <c r="A13" s="109">
        <v>8</v>
      </c>
      <c r="B13" s="110" t="s">
        <v>15</v>
      </c>
      <c r="C13" s="412">
        <f>'管種別延長 (内訳)印刷せず'!J14</f>
        <v>12</v>
      </c>
      <c r="D13" s="412">
        <f>'管種別延長 (内訳)印刷せず'!O14</f>
        <v>10904</v>
      </c>
      <c r="E13" s="413">
        <f>'管種別延長 (内訳)印刷せず'!X14</f>
        <v>158712</v>
      </c>
      <c r="F13" s="412">
        <f>'管種別延長 (内訳)印刷せず'!AC14</f>
        <v>3812</v>
      </c>
      <c r="G13" s="414">
        <f>'管種別延長 (内訳)印刷せず'!AH14</f>
        <v>38116</v>
      </c>
      <c r="H13" s="412">
        <f>'管種別延長 (内訳)印刷せず'!AM14</f>
        <v>64476</v>
      </c>
      <c r="I13" s="412">
        <f>'管種別延長 (内訳)印刷せず'!AR14</f>
        <v>0</v>
      </c>
      <c r="J13" s="415">
        <f>'管種別延長 (内訳)印刷せず'!AW14</f>
        <v>3156</v>
      </c>
      <c r="K13" s="416">
        <f t="shared" si="0"/>
        <v>279188</v>
      </c>
    </row>
    <row r="14" spans="1:11" s="104" customFormat="1" ht="30" customHeight="1">
      <c r="A14" s="109">
        <v>9</v>
      </c>
      <c r="B14" s="110" t="s">
        <v>16</v>
      </c>
      <c r="C14" s="412">
        <f>'管種別延長 (内訳)印刷せず'!J15</f>
        <v>13688</v>
      </c>
      <c r="D14" s="412">
        <f>'管種別延長 (内訳)印刷せず'!O15</f>
        <v>47598</v>
      </c>
      <c r="E14" s="413">
        <f>'管種別延長 (内訳)印刷せず'!X15</f>
        <v>515908</v>
      </c>
      <c r="F14" s="412">
        <f>'管種別延長 (内訳)印刷せず'!AC15</f>
        <v>84989</v>
      </c>
      <c r="G14" s="414">
        <f>'管種別延長 (内訳)印刷せず'!AH15</f>
        <v>0</v>
      </c>
      <c r="H14" s="412">
        <f>'管種別延長 (内訳)印刷せず'!AM15</f>
        <v>7548</v>
      </c>
      <c r="I14" s="412">
        <f>'管種別延長 (内訳)印刷せず'!AR15</f>
        <v>0</v>
      </c>
      <c r="J14" s="415">
        <f>'管種別延長 (内訳)印刷せず'!AW15</f>
        <v>5858</v>
      </c>
      <c r="K14" s="416">
        <f t="shared" si="0"/>
        <v>675589</v>
      </c>
    </row>
    <row r="15" spans="1:11" s="104" customFormat="1" ht="30" customHeight="1">
      <c r="A15" s="109">
        <v>10</v>
      </c>
      <c r="B15" s="110" t="s">
        <v>17</v>
      </c>
      <c r="C15" s="412">
        <f>'管種別延長 (内訳)印刷せず'!J16</f>
        <v>0</v>
      </c>
      <c r="D15" s="412">
        <f>'管種別延長 (内訳)印刷せず'!O16</f>
        <v>11635</v>
      </c>
      <c r="E15" s="413">
        <f>'管種別延長 (内訳)印刷せず'!X16</f>
        <v>95637</v>
      </c>
      <c r="F15" s="412">
        <f>'管種別延長 (内訳)印刷せず'!AC16</f>
        <v>291</v>
      </c>
      <c r="G15" s="414">
        <f>'管種別延長 (内訳)印刷せず'!AH16</f>
        <v>502</v>
      </c>
      <c r="H15" s="412">
        <f>'管種別延長 (内訳)印刷せず'!AM16</f>
        <v>129588</v>
      </c>
      <c r="I15" s="412">
        <f>'管種別延長 (内訳)印刷せず'!AR16</f>
        <v>0</v>
      </c>
      <c r="J15" s="415">
        <f>'管種別延長 (内訳)印刷せず'!AW16</f>
        <v>1267</v>
      </c>
      <c r="K15" s="416">
        <f t="shared" si="0"/>
        <v>238920</v>
      </c>
    </row>
    <row r="16" spans="1:11" s="104" customFormat="1" ht="30" customHeight="1">
      <c r="A16" s="109">
        <v>11</v>
      </c>
      <c r="B16" s="110" t="s">
        <v>18</v>
      </c>
      <c r="C16" s="412">
        <f>'管種別延長 (内訳)印刷せず'!J17</f>
        <v>0</v>
      </c>
      <c r="D16" s="412">
        <f>'管種別延長 (内訳)印刷せず'!O17</f>
        <v>0</v>
      </c>
      <c r="E16" s="413">
        <f>'管種別延長 (内訳)印刷せず'!X17</f>
        <v>48502</v>
      </c>
      <c r="F16" s="412">
        <f>'管種別延長 (内訳)印刷せず'!AC17</f>
        <v>4864</v>
      </c>
      <c r="G16" s="414">
        <f>'管種別延長 (内訳)印刷せず'!AH17</f>
        <v>4713</v>
      </c>
      <c r="H16" s="412">
        <f>'管種別延長 (内訳)印刷せず'!AM17</f>
        <v>168011</v>
      </c>
      <c r="I16" s="412">
        <f>'管種別延長 (内訳)印刷せず'!AR17</f>
        <v>0</v>
      </c>
      <c r="J16" s="415">
        <f>'管種別延長 (内訳)印刷せず'!AW17</f>
        <v>0</v>
      </c>
      <c r="K16" s="416">
        <f t="shared" si="0"/>
        <v>226090</v>
      </c>
    </row>
    <row r="17" spans="1:11" s="104" customFormat="1" ht="30" customHeight="1">
      <c r="A17" s="109">
        <v>12</v>
      </c>
      <c r="B17" s="110" t="s">
        <v>38</v>
      </c>
      <c r="C17" s="412">
        <f>'管種別延長 (内訳)印刷せず'!J18</f>
        <v>11768</v>
      </c>
      <c r="D17" s="412">
        <f>'管種別延長 (内訳)印刷せず'!O18</f>
        <v>2982</v>
      </c>
      <c r="E17" s="413">
        <f>'管種別延長 (内訳)印刷せず'!X18</f>
        <v>190096</v>
      </c>
      <c r="F17" s="412">
        <f>'管種別延長 (内訳)印刷せず'!AC18</f>
        <v>4992</v>
      </c>
      <c r="G17" s="414">
        <f>'管種別延長 (内訳)印刷せず'!AH18</f>
        <v>1062</v>
      </c>
      <c r="H17" s="412">
        <f>'管種別延長 (内訳)印刷せず'!AM18</f>
        <v>89092</v>
      </c>
      <c r="I17" s="412">
        <f>'管種別延長 (内訳)印刷せず'!AR18</f>
        <v>0</v>
      </c>
      <c r="J17" s="415">
        <f>'管種別延長 (内訳)印刷せず'!AW18</f>
        <v>136</v>
      </c>
      <c r="K17" s="416">
        <f t="shared" si="0"/>
        <v>300128</v>
      </c>
    </row>
    <row r="18" spans="1:11" s="104" customFormat="1" ht="30" customHeight="1">
      <c r="A18" s="109">
        <v>13</v>
      </c>
      <c r="B18" s="110" t="s">
        <v>19</v>
      </c>
      <c r="C18" s="412">
        <f>'管種別延長 (内訳)印刷せず'!J19</f>
        <v>5451</v>
      </c>
      <c r="D18" s="412">
        <f>'管種別延長 (内訳)印刷せず'!O19</f>
        <v>2882</v>
      </c>
      <c r="E18" s="413">
        <f>'管種別延長 (内訳)印刷せず'!X19</f>
        <v>80110</v>
      </c>
      <c r="F18" s="412">
        <f>'管種別延長 (内訳)印刷せず'!AC19</f>
        <v>255</v>
      </c>
      <c r="G18" s="414">
        <f>'管種別延長 (内訳)印刷せず'!AH19</f>
        <v>3748</v>
      </c>
      <c r="H18" s="412">
        <f>'管種別延長 (内訳)印刷せず'!AM19</f>
        <v>44575</v>
      </c>
      <c r="I18" s="412">
        <f>'管種別延長 (内訳)印刷せず'!AR19</f>
        <v>0</v>
      </c>
      <c r="J18" s="415">
        <f>'管種別延長 (内訳)印刷せず'!AW19</f>
        <v>6260</v>
      </c>
      <c r="K18" s="416">
        <f t="shared" si="0"/>
        <v>143281</v>
      </c>
    </row>
    <row r="19" spans="1:11" s="104" customFormat="1" ht="30" customHeight="1">
      <c r="A19" s="109">
        <v>14</v>
      </c>
      <c r="B19" s="110" t="s">
        <v>20</v>
      </c>
      <c r="C19" s="412">
        <f>'管種別延長 (内訳)印刷せず'!J20</f>
        <v>5934</v>
      </c>
      <c r="D19" s="412">
        <f>'管種別延長 (内訳)印刷せず'!O20</f>
        <v>9638</v>
      </c>
      <c r="E19" s="413">
        <f>'管種別延長 (内訳)印刷せず'!X20</f>
        <v>88940</v>
      </c>
      <c r="F19" s="412">
        <f>'管種別延長 (内訳)印刷せず'!AC20</f>
        <v>1079</v>
      </c>
      <c r="G19" s="414">
        <f>'管種別延長 (内訳)印刷せず'!AH20</f>
        <v>0</v>
      </c>
      <c r="H19" s="412">
        <f>'管種別延長 (内訳)印刷せず'!AM20</f>
        <v>5484</v>
      </c>
      <c r="I19" s="412">
        <f>'管種別延長 (内訳)印刷せず'!AR20</f>
        <v>0</v>
      </c>
      <c r="J19" s="415">
        <f>'管種別延長 (内訳)印刷せず'!AW20</f>
        <v>0</v>
      </c>
      <c r="K19" s="416">
        <f t="shared" si="0"/>
        <v>111075</v>
      </c>
    </row>
    <row r="20" spans="1:11" s="104" customFormat="1" ht="30" customHeight="1">
      <c r="A20" s="109">
        <v>15</v>
      </c>
      <c r="B20" s="110" t="s">
        <v>42</v>
      </c>
      <c r="C20" s="412">
        <f>'管種別延長 (内訳)印刷せず'!J21</f>
        <v>17250</v>
      </c>
      <c r="D20" s="412">
        <f>'管種別延長 (内訳)印刷せず'!O21</f>
        <v>7385</v>
      </c>
      <c r="E20" s="413">
        <f>'管種別延長 (内訳)印刷せず'!X21</f>
        <v>87011</v>
      </c>
      <c r="F20" s="412">
        <f>'管種別延長 (内訳)印刷せず'!AC21</f>
        <v>2597</v>
      </c>
      <c r="G20" s="414">
        <f>'管種別延長 (内訳)印刷せず'!AH21</f>
        <v>383</v>
      </c>
      <c r="H20" s="412">
        <f>'管種別延長 (内訳)印刷せず'!AM21</f>
        <v>108941</v>
      </c>
      <c r="I20" s="412">
        <f>'管種別延長 (内訳)印刷せず'!AR21</f>
        <v>0</v>
      </c>
      <c r="J20" s="415">
        <f>'管種別延長 (内訳)印刷せず'!AW21</f>
        <v>4452</v>
      </c>
      <c r="K20" s="416">
        <f t="shared" si="0"/>
        <v>228019</v>
      </c>
    </row>
    <row r="21" spans="1:11" s="104" customFormat="1" ht="30" customHeight="1">
      <c r="A21" s="109">
        <v>16</v>
      </c>
      <c r="B21" s="110" t="s">
        <v>21</v>
      </c>
      <c r="C21" s="412">
        <f>'管種別延長 (内訳)印刷せず'!J22</f>
        <v>0</v>
      </c>
      <c r="D21" s="412">
        <f>'管種別延長 (内訳)印刷せず'!O22</f>
        <v>1800</v>
      </c>
      <c r="E21" s="413">
        <f>'管種別延長 (内訳)印刷せず'!X22</f>
        <v>179093</v>
      </c>
      <c r="F21" s="412">
        <f>'管種別延長 (内訳)印刷せず'!AC22</f>
        <v>15</v>
      </c>
      <c r="G21" s="414">
        <f>'管種別延長 (内訳)印刷せず'!AH22</f>
        <v>153</v>
      </c>
      <c r="H21" s="412">
        <f>'管種別延長 (内訳)印刷せず'!AM22</f>
        <v>671</v>
      </c>
      <c r="I21" s="412">
        <f>'管種別延長 (内訳)印刷せず'!AR22</f>
        <v>0</v>
      </c>
      <c r="J21" s="415">
        <f>'管種別延長 (内訳)印刷せず'!AW22</f>
        <v>3022</v>
      </c>
      <c r="K21" s="416">
        <f t="shared" si="0"/>
        <v>184754</v>
      </c>
    </row>
    <row r="22" spans="1:11" s="104" customFormat="1" ht="30" customHeight="1">
      <c r="A22" s="109">
        <v>17</v>
      </c>
      <c r="B22" s="110" t="s">
        <v>22</v>
      </c>
      <c r="C22" s="412">
        <f>'管種別延長 (内訳)印刷せず'!J23</f>
        <v>0</v>
      </c>
      <c r="D22" s="412">
        <f>'管種別延長 (内訳)印刷せず'!O23</f>
        <v>269</v>
      </c>
      <c r="E22" s="413">
        <f>'管種別延長 (内訳)印刷せず'!X23</f>
        <v>27314</v>
      </c>
      <c r="F22" s="412">
        <f>'管種別延長 (内訳)印刷せず'!AC23</f>
        <v>104</v>
      </c>
      <c r="G22" s="414">
        <f>'管種別延長 (内訳)印刷せず'!AH23</f>
        <v>3587</v>
      </c>
      <c r="H22" s="412">
        <f>'管種別延長 (内訳)印刷せず'!AM23</f>
        <v>18452</v>
      </c>
      <c r="I22" s="412">
        <f>'管種別延長 (内訳)印刷せず'!AR23</f>
        <v>0</v>
      </c>
      <c r="J22" s="415">
        <f>'管種別延長 (内訳)印刷せず'!AW23</f>
        <v>13425</v>
      </c>
      <c r="K22" s="416">
        <f t="shared" si="0"/>
        <v>63151</v>
      </c>
    </row>
    <row r="23" spans="1:11" s="104" customFormat="1" ht="30" customHeight="1">
      <c r="A23" s="109">
        <v>18</v>
      </c>
      <c r="B23" s="110" t="s">
        <v>43</v>
      </c>
      <c r="C23" s="412"/>
      <c r="D23" s="412"/>
      <c r="E23" s="413"/>
      <c r="F23" s="412"/>
      <c r="G23" s="414"/>
      <c r="H23" s="412"/>
      <c r="I23" s="412"/>
      <c r="J23" s="415"/>
      <c r="K23" s="416"/>
    </row>
    <row r="24" spans="1:11" s="104" customFormat="1" ht="30" customHeight="1">
      <c r="A24" s="109">
        <v>19</v>
      </c>
      <c r="B24" s="110" t="s">
        <v>23</v>
      </c>
      <c r="C24" s="412">
        <f>'管種別延長 (内訳)印刷せず'!J25</f>
        <v>0</v>
      </c>
      <c r="D24" s="412">
        <f>'管種別延長 (内訳)印刷せず'!O25</f>
        <v>252</v>
      </c>
      <c r="E24" s="413">
        <f>'管種別延長 (内訳)印刷せず'!X25</f>
        <v>6649</v>
      </c>
      <c r="F24" s="412">
        <f>'管種別延長 (内訳)印刷せず'!AC25</f>
        <v>0</v>
      </c>
      <c r="G24" s="414">
        <f>'管種別延長 (内訳)印刷せず'!AH25</f>
        <v>452</v>
      </c>
      <c r="H24" s="412">
        <f>'管種別延長 (内訳)印刷せず'!AM25</f>
        <v>44941</v>
      </c>
      <c r="I24" s="412">
        <f>'管種別延長 (内訳)印刷せず'!AR25</f>
        <v>0</v>
      </c>
      <c r="J24" s="415">
        <f>'管種別延長 (内訳)印刷せず'!AW25</f>
        <v>0</v>
      </c>
      <c r="K24" s="416">
        <f t="shared" si="0"/>
        <v>52294</v>
      </c>
    </row>
    <row r="25" spans="1:11" s="104" customFormat="1" ht="30" customHeight="1">
      <c r="A25" s="109">
        <v>20</v>
      </c>
      <c r="B25" s="110" t="s">
        <v>24</v>
      </c>
      <c r="C25" s="412">
        <f>'管種別延長 (内訳)印刷せず'!J26</f>
        <v>23163</v>
      </c>
      <c r="D25" s="412">
        <f>'管種別延長 (内訳)印刷せず'!O26</f>
        <v>0</v>
      </c>
      <c r="E25" s="413">
        <f>'管種別延長 (内訳)印刷せず'!X26</f>
        <v>59178</v>
      </c>
      <c r="F25" s="412">
        <f>'管種別延長 (内訳)印刷せず'!AC26</f>
        <v>1602</v>
      </c>
      <c r="G25" s="414">
        <f>'管種別延長 (内訳)印刷せず'!AH26</f>
        <v>3793</v>
      </c>
      <c r="H25" s="412">
        <f>'管種別延長 (内訳)印刷せず'!AM26</f>
        <v>53792</v>
      </c>
      <c r="I25" s="412">
        <f>'管種別延長 (内訳)印刷せず'!AR26</f>
        <v>0</v>
      </c>
      <c r="J25" s="415">
        <f>'管種別延長 (内訳)印刷せず'!AW26</f>
        <v>371</v>
      </c>
      <c r="K25" s="416">
        <f t="shared" si="0"/>
        <v>141899</v>
      </c>
    </row>
    <row r="26" spans="1:11" s="104" customFormat="1" ht="30" customHeight="1">
      <c r="A26" s="109">
        <v>21</v>
      </c>
      <c r="B26" s="110" t="s">
        <v>25</v>
      </c>
      <c r="C26" s="412">
        <f>'管種別延長 (内訳)印刷せず'!J27</f>
        <v>462</v>
      </c>
      <c r="D26" s="412">
        <f>'管種別延長 (内訳)印刷せず'!O27</f>
        <v>0</v>
      </c>
      <c r="E26" s="413">
        <f>'管種別延長 (内訳)印刷せず'!X27</f>
        <v>108779</v>
      </c>
      <c r="F26" s="412">
        <f>'管種別延長 (内訳)印刷せず'!AC27</f>
        <v>2120</v>
      </c>
      <c r="G26" s="414">
        <f>'管種別延長 (内訳)印刷せず'!AH27</f>
        <v>2666</v>
      </c>
      <c r="H26" s="412">
        <f>'管種別延長 (内訳)印刷せず'!AM27</f>
        <v>37573</v>
      </c>
      <c r="I26" s="412">
        <f>'管種別延長 (内訳)印刷せず'!AR27</f>
        <v>0</v>
      </c>
      <c r="J26" s="415">
        <f>'管種別延長 (内訳)印刷せず'!AW27</f>
        <v>2714</v>
      </c>
      <c r="K26" s="416">
        <f t="shared" si="0"/>
        <v>154314</v>
      </c>
    </row>
    <row r="27" spans="1:11" s="104" customFormat="1" ht="30" customHeight="1">
      <c r="A27" s="109">
        <v>22</v>
      </c>
      <c r="B27" s="110" t="s">
        <v>74</v>
      </c>
      <c r="C27" s="412">
        <f>'管種別延長 (内訳)印刷せず'!J28</f>
        <v>3427</v>
      </c>
      <c r="D27" s="412">
        <f>'管種別延長 (内訳)印刷せず'!O28</f>
        <v>10782</v>
      </c>
      <c r="E27" s="413">
        <f>'管種別延長 (内訳)印刷せず'!X28</f>
        <v>31522</v>
      </c>
      <c r="F27" s="412">
        <f>'管種別延長 (内訳)印刷せず'!AC28</f>
        <v>1202</v>
      </c>
      <c r="G27" s="414">
        <f>'管種別延長 (内訳)印刷せず'!AH28</f>
        <v>0</v>
      </c>
      <c r="H27" s="412">
        <f>'管種別延長 (内訳)印刷せず'!AM28</f>
        <v>52100</v>
      </c>
      <c r="I27" s="412">
        <f>'管種別延長 (内訳)印刷せず'!AR28</f>
        <v>0</v>
      </c>
      <c r="J27" s="415">
        <f>'管種別延長 (内訳)印刷せず'!AW28</f>
        <v>67435</v>
      </c>
      <c r="K27" s="416">
        <f t="shared" si="0"/>
        <v>166468</v>
      </c>
    </row>
    <row r="28" spans="1:11" s="104" customFormat="1" ht="30" customHeight="1">
      <c r="A28" s="109">
        <v>23</v>
      </c>
      <c r="B28" s="110" t="s">
        <v>26</v>
      </c>
      <c r="C28" s="412">
        <f>'管種別延長 (内訳)印刷せず'!J29</f>
        <v>13790</v>
      </c>
      <c r="D28" s="412">
        <f>'管種別延長 (内訳)印刷せず'!O29</f>
        <v>0</v>
      </c>
      <c r="E28" s="413">
        <f>'管種別延長 (内訳)印刷せず'!X29</f>
        <v>8008</v>
      </c>
      <c r="F28" s="412">
        <f>'管種別延長 (内訳)印刷せず'!AC29</f>
        <v>1040</v>
      </c>
      <c r="G28" s="414">
        <f>'管種別延長 (内訳)印刷せず'!AH29</f>
        <v>4025</v>
      </c>
      <c r="H28" s="412">
        <f>'管種別延長 (内訳)印刷せず'!AM29</f>
        <v>47743</v>
      </c>
      <c r="I28" s="412">
        <f>'管種別延長 (内訳)印刷せず'!AR29</f>
        <v>0</v>
      </c>
      <c r="J28" s="415">
        <f>'管種別延長 (内訳)印刷せず'!AW29</f>
        <v>2091</v>
      </c>
      <c r="K28" s="416">
        <f t="shared" si="0"/>
        <v>76697</v>
      </c>
    </row>
    <row r="29" spans="1:11" s="104" customFormat="1" ht="30" customHeight="1">
      <c r="A29" s="109">
        <v>24</v>
      </c>
      <c r="B29" s="110" t="s">
        <v>27</v>
      </c>
      <c r="C29" s="412">
        <f>'管種別延長 (内訳)印刷せず'!J30</f>
        <v>0</v>
      </c>
      <c r="D29" s="412">
        <f>'管種別延長 (内訳)印刷せず'!O30</f>
        <v>0</v>
      </c>
      <c r="E29" s="413">
        <f>'管種別延長 (内訳)印刷せず'!X30</f>
        <v>77595</v>
      </c>
      <c r="F29" s="412">
        <f>'管種別延長 (内訳)印刷せず'!AC30</f>
        <v>0</v>
      </c>
      <c r="G29" s="414">
        <f>'管種別延長 (内訳)印刷せず'!AH30</f>
        <v>745</v>
      </c>
      <c r="H29" s="412">
        <f>'管種別延長 (内訳)印刷せず'!AM30</f>
        <v>33237</v>
      </c>
      <c r="I29" s="412">
        <f>'管種別延長 (内訳)印刷せず'!AR30</f>
        <v>0</v>
      </c>
      <c r="J29" s="415">
        <f>'管種別延長 (内訳)印刷せず'!AW30</f>
        <v>7554</v>
      </c>
      <c r="K29" s="416">
        <f t="shared" si="0"/>
        <v>119131</v>
      </c>
    </row>
    <row r="30" spans="1:11" s="104" customFormat="1" ht="30" customHeight="1">
      <c r="A30" s="109">
        <v>25</v>
      </c>
      <c r="B30" s="110" t="s">
        <v>39</v>
      </c>
      <c r="C30" s="412">
        <f>'管種別延長 (内訳)印刷せず'!J31</f>
        <v>0</v>
      </c>
      <c r="D30" s="412">
        <f>'管種別延長 (内訳)印刷せず'!O31</f>
        <v>5725</v>
      </c>
      <c r="E30" s="413">
        <f>'管種別延長 (内訳)印刷せず'!X31</f>
        <v>318865</v>
      </c>
      <c r="F30" s="412">
        <f>'管種別延長 (内訳)印刷せず'!AC31</f>
        <v>2769</v>
      </c>
      <c r="G30" s="414">
        <f>'管種別延長 (内訳)印刷せず'!AH31</f>
        <v>1078</v>
      </c>
      <c r="H30" s="412">
        <f>'管種別延長 (内訳)印刷せず'!AM31</f>
        <v>41700</v>
      </c>
      <c r="I30" s="412">
        <f>'管種別延長 (内訳)印刷せず'!AR31</f>
        <v>0</v>
      </c>
      <c r="J30" s="415">
        <f>'管種別延長 (内訳)印刷せず'!AW31</f>
        <v>2543</v>
      </c>
      <c r="K30" s="416">
        <f t="shared" si="0"/>
        <v>372680</v>
      </c>
    </row>
    <row r="31" spans="1:11" s="104" customFormat="1" ht="30" customHeight="1">
      <c r="A31" s="109">
        <v>26</v>
      </c>
      <c r="B31" s="110" t="s">
        <v>28</v>
      </c>
      <c r="C31" s="412">
        <f>'管種別延長 (内訳)印刷せず'!J32</f>
        <v>334</v>
      </c>
      <c r="D31" s="412">
        <f>'管種別延長 (内訳)印刷せず'!O32</f>
        <v>3537</v>
      </c>
      <c r="E31" s="413">
        <f>'管種別延長 (内訳)印刷せず'!X32</f>
        <v>33991</v>
      </c>
      <c r="F31" s="412">
        <f>'管種別延長 (内訳)印刷せず'!AC32</f>
        <v>4297</v>
      </c>
      <c r="G31" s="414">
        <f>'管種別延長 (内訳)印刷せず'!AH32</f>
        <v>25</v>
      </c>
      <c r="H31" s="412">
        <f>'管種別延長 (内訳)印刷せず'!AM32</f>
        <v>32273</v>
      </c>
      <c r="I31" s="412">
        <f>'管種別延長 (内訳)印刷せず'!AR32</f>
        <v>0</v>
      </c>
      <c r="J31" s="415">
        <f>'管種別延長 (内訳)印刷せず'!AW32</f>
        <v>9166</v>
      </c>
      <c r="K31" s="416">
        <f t="shared" si="0"/>
        <v>83623</v>
      </c>
    </row>
    <row r="32" spans="1:11" s="104" customFormat="1" ht="30" customHeight="1">
      <c r="A32" s="109">
        <v>27</v>
      </c>
      <c r="B32" s="110" t="s">
        <v>29</v>
      </c>
      <c r="C32" s="412">
        <f>'管種別延長 (内訳)印刷せず'!J33</f>
        <v>0</v>
      </c>
      <c r="D32" s="412">
        <f>'管種別延長 (内訳)印刷せず'!O33</f>
        <v>0</v>
      </c>
      <c r="E32" s="413">
        <f>'管種別延長 (内訳)印刷せず'!X33</f>
        <v>51811</v>
      </c>
      <c r="F32" s="412">
        <f>'管種別延長 (内訳)印刷せず'!AC33</f>
        <v>148</v>
      </c>
      <c r="G32" s="414">
        <f>'管種別延長 (内訳)印刷せず'!AH33</f>
        <v>1190</v>
      </c>
      <c r="H32" s="412">
        <f>'管種別延長 (内訳)印刷せず'!AM33</f>
        <v>37200</v>
      </c>
      <c r="I32" s="412">
        <f>'管種別延長 (内訳)印刷せず'!AR33</f>
        <v>0</v>
      </c>
      <c r="J32" s="415">
        <f>'管種別延長 (内訳)印刷せず'!AW33</f>
        <v>2620</v>
      </c>
      <c r="K32" s="416">
        <f t="shared" si="0"/>
        <v>92969</v>
      </c>
    </row>
    <row r="33" spans="1:11" s="104" customFormat="1" ht="30" customHeight="1">
      <c r="A33" s="109">
        <v>28</v>
      </c>
      <c r="B33" s="110" t="s">
        <v>30</v>
      </c>
      <c r="C33" s="412">
        <f>'管種別延長 (内訳)印刷せず'!J34</f>
        <v>0</v>
      </c>
      <c r="D33" s="412">
        <f>'管種別延長 (内訳)印刷せず'!O34</f>
        <v>2055</v>
      </c>
      <c r="E33" s="413">
        <f>'管種別延長 (内訳)印刷せず'!X34</f>
        <v>36334</v>
      </c>
      <c r="F33" s="412">
        <f>'管種別延長 (内訳)印刷せず'!AC34</f>
        <v>680</v>
      </c>
      <c r="G33" s="414">
        <f>'管種別延長 (内訳)印刷せず'!AH34</f>
        <v>741</v>
      </c>
      <c r="H33" s="412">
        <f>'管種別延長 (内訳)印刷せず'!AM34</f>
        <v>22306</v>
      </c>
      <c r="I33" s="412">
        <f>'管種別延長 (内訳)印刷せず'!AR34</f>
        <v>0</v>
      </c>
      <c r="J33" s="415">
        <f>'管種別延長 (内訳)印刷せず'!AW34</f>
        <v>2922</v>
      </c>
      <c r="K33" s="416">
        <f t="shared" si="0"/>
        <v>65038</v>
      </c>
    </row>
    <row r="34" spans="1:11" s="104" customFormat="1" ht="30" customHeight="1">
      <c r="A34" s="109">
        <v>29</v>
      </c>
      <c r="B34" s="110" t="s">
        <v>31</v>
      </c>
      <c r="C34" s="412">
        <f>'管種別延長 (内訳)印刷せず'!J35</f>
        <v>0</v>
      </c>
      <c r="D34" s="412">
        <f>'管種別延長 (内訳)印刷せず'!O35</f>
        <v>1014</v>
      </c>
      <c r="E34" s="413">
        <f>'管種別延長 (内訳)印刷せず'!X35</f>
        <v>14728</v>
      </c>
      <c r="F34" s="412">
        <f>'管種別延長 (内訳)印刷せず'!AC35</f>
        <v>0</v>
      </c>
      <c r="G34" s="414">
        <f>'管種別延長 (内訳)印刷せず'!AH35</f>
        <v>1581</v>
      </c>
      <c r="H34" s="412">
        <f>'管種別延長 (内訳)印刷せず'!AM35</f>
        <v>28729</v>
      </c>
      <c r="I34" s="412">
        <f>'管種別延長 (内訳)印刷せず'!AR35</f>
        <v>0</v>
      </c>
      <c r="J34" s="415">
        <f>'管種別延長 (内訳)印刷せず'!AW35</f>
        <v>0</v>
      </c>
      <c r="K34" s="416">
        <f t="shared" si="0"/>
        <v>46052</v>
      </c>
    </row>
    <row r="35" spans="1:11" s="104" customFormat="1" ht="30" customHeight="1">
      <c r="A35" s="175">
        <v>30</v>
      </c>
      <c r="B35" s="110" t="s">
        <v>32</v>
      </c>
      <c r="C35" s="417">
        <f>'管種別延長 (内訳)印刷せず'!J36</f>
        <v>0</v>
      </c>
      <c r="D35" s="418">
        <f>'管種別延長 (内訳)印刷せず'!O36</f>
        <v>0</v>
      </c>
      <c r="E35" s="419">
        <f>'管種別延長 (内訳)印刷せず'!X36</f>
        <v>20026</v>
      </c>
      <c r="F35" s="418">
        <f>'管種別延長 (内訳)印刷せず'!AC36</f>
        <v>0</v>
      </c>
      <c r="G35" s="420">
        <f>'管種別延長 (内訳)印刷せず'!AH36</f>
        <v>3357</v>
      </c>
      <c r="H35" s="418">
        <f>'管種別延長 (内訳)印刷せず'!AM36</f>
        <v>13675</v>
      </c>
      <c r="I35" s="418">
        <f>'管種別延長 (内訳)印刷せず'!AR36</f>
        <v>0</v>
      </c>
      <c r="J35" s="421">
        <f>'管種別延長 (内訳)印刷せず'!AW36</f>
        <v>6913</v>
      </c>
      <c r="K35" s="422">
        <f t="shared" si="0"/>
        <v>43971</v>
      </c>
    </row>
    <row r="36" spans="1:11" s="104" customFormat="1" ht="30" customHeight="1" thickBot="1">
      <c r="A36" s="111">
        <v>31</v>
      </c>
      <c r="B36" s="112" t="s">
        <v>315</v>
      </c>
      <c r="C36" s="412">
        <f>'管種別延長 (内訳)印刷せず'!J37</f>
        <v>0</v>
      </c>
      <c r="D36" s="412">
        <f>'管種別延長 (内訳)印刷せず'!O37</f>
        <v>9582</v>
      </c>
      <c r="E36" s="413">
        <f>'管種別延長 (内訳)印刷せず'!X37</f>
        <v>61389</v>
      </c>
      <c r="F36" s="412">
        <f>'管種別延長 (内訳)印刷せず'!AC37</f>
        <v>4407</v>
      </c>
      <c r="G36" s="414">
        <f>'管種別延長 (内訳)印刷せず'!AH37</f>
        <v>0</v>
      </c>
      <c r="H36" s="412">
        <f>'管種別延長 (内訳)印刷せず'!AM37</f>
        <v>72310</v>
      </c>
      <c r="I36" s="412">
        <f>'管種別延長 (内訳)印刷せず'!AR37</f>
        <v>0</v>
      </c>
      <c r="J36" s="415">
        <f>'管種別延長 (内訳)印刷せず'!AW37</f>
        <v>109</v>
      </c>
      <c r="K36" s="416">
        <f>SUM(C36:J36)</f>
        <v>147797</v>
      </c>
    </row>
    <row r="37" spans="1:11" s="104" customFormat="1" ht="30" customHeight="1" thickBot="1">
      <c r="A37" s="113"/>
      <c r="B37" s="114" t="s">
        <v>5</v>
      </c>
      <c r="C37" s="423">
        <f aca="true" t="shared" si="1" ref="C37:J37">SUM(C6:C36)</f>
        <v>212126</v>
      </c>
      <c r="D37" s="424">
        <f t="shared" si="1"/>
        <v>558906</v>
      </c>
      <c r="E37" s="425">
        <f t="shared" si="1"/>
        <v>4562873</v>
      </c>
      <c r="F37" s="424">
        <f t="shared" si="1"/>
        <v>171938</v>
      </c>
      <c r="G37" s="424">
        <f t="shared" si="1"/>
        <v>109925</v>
      </c>
      <c r="H37" s="424">
        <f t="shared" si="1"/>
        <v>2080036</v>
      </c>
      <c r="I37" s="424">
        <f t="shared" si="1"/>
        <v>0</v>
      </c>
      <c r="J37" s="426">
        <f t="shared" si="1"/>
        <v>241839</v>
      </c>
      <c r="K37" s="427">
        <f>SUM(C37:J37)</f>
        <v>7937643</v>
      </c>
    </row>
    <row r="39" ht="13.5">
      <c r="J39" s="16"/>
    </row>
  </sheetData>
  <sheetProtection/>
  <mergeCells count="11">
    <mergeCell ref="A3:A5"/>
    <mergeCell ref="C3:J3"/>
    <mergeCell ref="C4:C5"/>
    <mergeCell ref="D4:E4"/>
    <mergeCell ref="F4:F5"/>
    <mergeCell ref="G4:G5"/>
    <mergeCell ref="H4:H5"/>
    <mergeCell ref="I4:I5"/>
    <mergeCell ref="J4:J5"/>
    <mergeCell ref="B3:B5"/>
    <mergeCell ref="K3:K5"/>
  </mergeCells>
  <printOptions/>
  <pageMargins left="0.7874015748031497" right="0.7874015748031497" top="0.7874015748031497" bottom="0.7874015748031497" header="0.3937007874015748" footer="0.3937007874015748"/>
  <pageSetup firstPageNumber="28" useFirstPageNumber="1" horizontalDpi="600" verticalDpi="600" orientation="portrait" paperSize="9" scale="74" r:id="rId3"/>
  <headerFooter alignWithMargins="0">
    <oddFooter>&amp;C&amp;"ＭＳ Ｐ明朝,標準"- &amp;P -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M40"/>
  <sheetViews>
    <sheetView view="pageBreakPreview" zoomScaleNormal="75" zoomScaleSheetLayoutView="100" zoomScalePageLayoutView="0" workbookViewId="0" topLeftCell="A1">
      <pane xSplit="2" ySplit="6" topLeftCell="G7" activePane="bottomRight" state="frozen"/>
      <selection pane="topLeft" activeCell="R11" sqref="R11"/>
      <selection pane="topRight" activeCell="R11" sqref="R11"/>
      <selection pane="bottomLeft" activeCell="R11" sqref="R11"/>
      <selection pane="bottomRight" activeCell="G1" sqref="G1:X1"/>
    </sheetView>
  </sheetViews>
  <sheetFormatPr defaultColWidth="11.25390625" defaultRowHeight="12.75"/>
  <cols>
    <col min="1" max="1" width="3.125" style="136" customWidth="1"/>
    <col min="2" max="2" width="10.625" style="137" customWidth="1"/>
    <col min="3" max="4" width="8.625" style="118" customWidth="1"/>
    <col min="5" max="5" width="9.50390625" style="118" customWidth="1"/>
    <col min="6" max="14" width="7.625" style="117" customWidth="1"/>
    <col min="15" max="15" width="7.625" style="118" customWidth="1"/>
    <col min="16" max="21" width="7.625" style="117" customWidth="1"/>
    <col min="22" max="22" width="9.50390625" style="117" bestFit="1" customWidth="1"/>
    <col min="23" max="23" width="8.625" style="117" customWidth="1"/>
    <col min="24" max="24" width="9.50390625" style="118" bestFit="1" customWidth="1"/>
    <col min="25" max="28" width="7.625" style="117" customWidth="1"/>
    <col min="29" max="29" width="7.625" style="118" customWidth="1"/>
    <col min="30" max="33" width="7.625" style="117" customWidth="1"/>
    <col min="34" max="34" width="7.625" style="118" customWidth="1"/>
    <col min="35" max="37" width="7.625" style="117" customWidth="1"/>
    <col min="38" max="38" width="9.50390625" style="117" bestFit="1" customWidth="1"/>
    <col min="39" max="39" width="9.50390625" style="118" bestFit="1" customWidth="1"/>
    <col min="40" max="42" width="7.625" style="117" customWidth="1"/>
    <col min="43" max="43" width="8.625" style="117" customWidth="1"/>
    <col min="44" max="44" width="8.625" style="118" customWidth="1"/>
    <col min="45" max="48" width="7.625" style="117" customWidth="1"/>
    <col min="49" max="49" width="7.625" style="118" customWidth="1"/>
    <col min="50" max="50" width="8.625" style="33" customWidth="1"/>
    <col min="51" max="65" width="8.625" style="494" customWidth="1"/>
    <col min="66" max="16384" width="11.25390625" style="1" customWidth="1"/>
  </cols>
  <sheetData>
    <row r="1" spans="1:65" s="118" customFormat="1" ht="19.5" customHeight="1">
      <c r="A1" s="115" t="s">
        <v>166</v>
      </c>
      <c r="B1" s="507"/>
      <c r="C1" s="116"/>
      <c r="D1" s="116"/>
      <c r="H1" s="116"/>
      <c r="I1" s="117"/>
      <c r="J1" s="117"/>
      <c r="K1" s="117"/>
      <c r="L1" s="117"/>
      <c r="M1" s="117"/>
      <c r="N1" s="117"/>
      <c r="O1" s="116"/>
      <c r="P1" s="117"/>
      <c r="Q1" s="117"/>
      <c r="R1" s="117"/>
      <c r="S1" s="117"/>
      <c r="T1" s="117"/>
      <c r="U1" s="117"/>
      <c r="V1" s="117"/>
      <c r="W1" s="117"/>
      <c r="X1" s="116"/>
      <c r="Y1" s="117"/>
      <c r="Z1" s="117"/>
      <c r="AA1" s="117"/>
      <c r="AB1" s="117"/>
      <c r="AC1" s="116"/>
      <c r="AD1" s="117"/>
      <c r="AE1" s="117"/>
      <c r="AF1" s="117"/>
      <c r="AG1" s="117"/>
      <c r="AH1" s="116"/>
      <c r="AI1" s="117"/>
      <c r="AJ1" s="117"/>
      <c r="AK1" s="117"/>
      <c r="AL1" s="117"/>
      <c r="AM1" s="116"/>
      <c r="AN1" s="117"/>
      <c r="AO1" s="117"/>
      <c r="AP1" s="117"/>
      <c r="AQ1" s="117"/>
      <c r="AR1" s="116"/>
      <c r="AS1" s="117"/>
      <c r="AT1" s="117"/>
      <c r="AU1" s="117"/>
      <c r="AV1" s="117"/>
      <c r="AW1" s="116"/>
      <c r="AX1" s="477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</row>
    <row r="2" spans="1:65" s="20" customFormat="1" ht="9.75" customHeight="1" thickBot="1">
      <c r="A2" s="119"/>
      <c r="B2" s="120"/>
      <c r="AW2" s="121" t="s">
        <v>167</v>
      </c>
      <c r="AX2" s="478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</row>
    <row r="3" spans="1:65" s="20" customFormat="1" ht="18" customHeight="1">
      <c r="A3" s="873" t="s">
        <v>71</v>
      </c>
      <c r="B3" s="876" t="s">
        <v>0</v>
      </c>
      <c r="C3" s="858" t="s">
        <v>168</v>
      </c>
      <c r="D3" s="858"/>
      <c r="E3" s="858"/>
      <c r="F3" s="870" t="s">
        <v>169</v>
      </c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  <c r="AA3" s="871"/>
      <c r="AB3" s="871"/>
      <c r="AC3" s="871"/>
      <c r="AD3" s="871"/>
      <c r="AE3" s="871"/>
      <c r="AF3" s="871"/>
      <c r="AG3" s="871"/>
      <c r="AH3" s="871"/>
      <c r="AI3" s="871"/>
      <c r="AJ3" s="871"/>
      <c r="AK3" s="871"/>
      <c r="AL3" s="871"/>
      <c r="AM3" s="871"/>
      <c r="AN3" s="871"/>
      <c r="AO3" s="871"/>
      <c r="AP3" s="871"/>
      <c r="AQ3" s="871"/>
      <c r="AR3" s="871"/>
      <c r="AS3" s="871"/>
      <c r="AT3" s="871"/>
      <c r="AU3" s="871"/>
      <c r="AV3" s="871"/>
      <c r="AW3" s="872"/>
      <c r="AX3" s="479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</row>
    <row r="4" spans="1:65" s="20" customFormat="1" ht="18" customHeight="1">
      <c r="A4" s="874"/>
      <c r="B4" s="877"/>
      <c r="C4" s="859" t="s">
        <v>170</v>
      </c>
      <c r="D4" s="862" t="s">
        <v>171</v>
      </c>
      <c r="E4" s="865" t="s">
        <v>172</v>
      </c>
      <c r="F4" s="852" t="s">
        <v>69</v>
      </c>
      <c r="G4" s="853"/>
      <c r="H4" s="853"/>
      <c r="I4" s="853"/>
      <c r="J4" s="854"/>
      <c r="K4" s="855" t="s">
        <v>72</v>
      </c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7"/>
      <c r="Y4" s="852" t="s">
        <v>70</v>
      </c>
      <c r="Z4" s="853"/>
      <c r="AA4" s="853"/>
      <c r="AB4" s="853"/>
      <c r="AC4" s="854"/>
      <c r="AD4" s="852" t="s">
        <v>129</v>
      </c>
      <c r="AE4" s="853"/>
      <c r="AF4" s="853"/>
      <c r="AG4" s="853"/>
      <c r="AH4" s="854"/>
      <c r="AI4" s="852" t="s">
        <v>173</v>
      </c>
      <c r="AJ4" s="853"/>
      <c r="AK4" s="853"/>
      <c r="AL4" s="853"/>
      <c r="AM4" s="854"/>
      <c r="AN4" s="852" t="s">
        <v>174</v>
      </c>
      <c r="AO4" s="853"/>
      <c r="AP4" s="853"/>
      <c r="AQ4" s="853"/>
      <c r="AR4" s="854"/>
      <c r="AS4" s="852" t="s">
        <v>175</v>
      </c>
      <c r="AT4" s="853"/>
      <c r="AU4" s="853"/>
      <c r="AV4" s="853"/>
      <c r="AW4" s="868"/>
      <c r="AX4" s="850" t="s">
        <v>306</v>
      </c>
      <c r="AY4" s="851"/>
      <c r="AZ4" s="851"/>
      <c r="BA4" s="851"/>
      <c r="BB4" s="851"/>
      <c r="BC4" s="851"/>
      <c r="BD4" s="851"/>
      <c r="BE4" s="851"/>
      <c r="BF4" s="851"/>
      <c r="BG4" s="851"/>
      <c r="BH4" s="851"/>
      <c r="BI4" s="851"/>
      <c r="BJ4" s="851"/>
      <c r="BK4" s="851"/>
      <c r="BL4" s="851"/>
      <c r="BM4" s="851"/>
    </row>
    <row r="5" spans="1:65" s="20" customFormat="1" ht="18" customHeight="1">
      <c r="A5" s="874"/>
      <c r="B5" s="877"/>
      <c r="C5" s="860"/>
      <c r="D5" s="863"/>
      <c r="E5" s="866"/>
      <c r="F5" s="855"/>
      <c r="G5" s="856"/>
      <c r="H5" s="856"/>
      <c r="I5" s="856"/>
      <c r="J5" s="857"/>
      <c r="K5" s="879" t="s">
        <v>176</v>
      </c>
      <c r="L5" s="880"/>
      <c r="M5" s="880"/>
      <c r="N5" s="880"/>
      <c r="O5" s="881"/>
      <c r="P5" s="879" t="s">
        <v>73</v>
      </c>
      <c r="Q5" s="880"/>
      <c r="R5" s="880"/>
      <c r="S5" s="880"/>
      <c r="T5" s="880"/>
      <c r="U5" s="880"/>
      <c r="V5" s="880"/>
      <c r="W5" s="880"/>
      <c r="X5" s="881"/>
      <c r="Y5" s="855"/>
      <c r="Z5" s="856"/>
      <c r="AA5" s="856"/>
      <c r="AB5" s="856"/>
      <c r="AC5" s="857"/>
      <c r="AD5" s="855"/>
      <c r="AE5" s="856"/>
      <c r="AF5" s="856"/>
      <c r="AG5" s="856"/>
      <c r="AH5" s="857"/>
      <c r="AI5" s="855"/>
      <c r="AJ5" s="856"/>
      <c r="AK5" s="856"/>
      <c r="AL5" s="856"/>
      <c r="AM5" s="857"/>
      <c r="AN5" s="855"/>
      <c r="AO5" s="856"/>
      <c r="AP5" s="856"/>
      <c r="AQ5" s="856"/>
      <c r="AR5" s="857"/>
      <c r="AS5" s="855"/>
      <c r="AT5" s="856"/>
      <c r="AU5" s="856"/>
      <c r="AV5" s="856"/>
      <c r="AW5" s="869"/>
      <c r="AX5" s="850"/>
      <c r="AY5" s="851"/>
      <c r="AZ5" s="851"/>
      <c r="BA5" s="851"/>
      <c r="BB5" s="851"/>
      <c r="BC5" s="851"/>
      <c r="BD5" s="851"/>
      <c r="BE5" s="851"/>
      <c r="BF5" s="851"/>
      <c r="BG5" s="851"/>
      <c r="BH5" s="851"/>
      <c r="BI5" s="851"/>
      <c r="BJ5" s="851"/>
      <c r="BK5" s="851"/>
      <c r="BL5" s="851"/>
      <c r="BM5" s="851"/>
    </row>
    <row r="6" spans="1:65" s="20" customFormat="1" ht="18" customHeight="1" thickBot="1">
      <c r="A6" s="875"/>
      <c r="B6" s="878"/>
      <c r="C6" s="861"/>
      <c r="D6" s="864"/>
      <c r="E6" s="867"/>
      <c r="F6" s="99" t="s">
        <v>170</v>
      </c>
      <c r="G6" s="122" t="s">
        <v>171</v>
      </c>
      <c r="H6" s="122" t="s">
        <v>177</v>
      </c>
      <c r="I6" s="123" t="s">
        <v>178</v>
      </c>
      <c r="J6" s="124" t="s">
        <v>55</v>
      </c>
      <c r="K6" s="123" t="s">
        <v>170</v>
      </c>
      <c r="L6" s="122" t="s">
        <v>171</v>
      </c>
      <c r="M6" s="122" t="s">
        <v>177</v>
      </c>
      <c r="N6" s="100" t="s">
        <v>178</v>
      </c>
      <c r="O6" s="99" t="s">
        <v>55</v>
      </c>
      <c r="P6" s="125" t="s">
        <v>170</v>
      </c>
      <c r="Q6" s="294" t="s">
        <v>284</v>
      </c>
      <c r="R6" s="126" t="s">
        <v>171</v>
      </c>
      <c r="S6" s="235" t="s">
        <v>228</v>
      </c>
      <c r="T6" s="126" t="s">
        <v>177</v>
      </c>
      <c r="U6" s="234" t="s">
        <v>229</v>
      </c>
      <c r="V6" s="295" t="s">
        <v>178</v>
      </c>
      <c r="W6" s="236" t="s">
        <v>230</v>
      </c>
      <c r="X6" s="124" t="s">
        <v>55</v>
      </c>
      <c r="Y6" s="99" t="s">
        <v>170</v>
      </c>
      <c r="Z6" s="122" t="s">
        <v>171</v>
      </c>
      <c r="AA6" s="122" t="s">
        <v>177</v>
      </c>
      <c r="AB6" s="100" t="s">
        <v>178</v>
      </c>
      <c r="AC6" s="98" t="s">
        <v>55</v>
      </c>
      <c r="AD6" s="99" t="s">
        <v>170</v>
      </c>
      <c r="AE6" s="122" t="s">
        <v>171</v>
      </c>
      <c r="AF6" s="122" t="s">
        <v>177</v>
      </c>
      <c r="AG6" s="100" t="s">
        <v>178</v>
      </c>
      <c r="AH6" s="98" t="s">
        <v>55</v>
      </c>
      <c r="AI6" s="99" t="s">
        <v>170</v>
      </c>
      <c r="AJ6" s="122" t="s">
        <v>171</v>
      </c>
      <c r="AK6" s="122" t="s">
        <v>177</v>
      </c>
      <c r="AL6" s="100" t="s">
        <v>178</v>
      </c>
      <c r="AM6" s="99" t="s">
        <v>55</v>
      </c>
      <c r="AN6" s="99" t="s">
        <v>170</v>
      </c>
      <c r="AO6" s="122" t="s">
        <v>171</v>
      </c>
      <c r="AP6" s="122" t="s">
        <v>177</v>
      </c>
      <c r="AQ6" s="100" t="s">
        <v>178</v>
      </c>
      <c r="AR6" s="99" t="s">
        <v>55</v>
      </c>
      <c r="AS6" s="127" t="s">
        <v>170</v>
      </c>
      <c r="AT6" s="122" t="s">
        <v>171</v>
      </c>
      <c r="AU6" s="122" t="s">
        <v>177</v>
      </c>
      <c r="AV6" s="100" t="s">
        <v>178</v>
      </c>
      <c r="AW6" s="499" t="s">
        <v>55</v>
      </c>
      <c r="AX6" s="484" t="s">
        <v>303</v>
      </c>
      <c r="AY6" s="480" t="s">
        <v>297</v>
      </c>
      <c r="AZ6" s="480" t="s">
        <v>298</v>
      </c>
      <c r="BA6" s="481" t="s">
        <v>299</v>
      </c>
      <c r="BB6" s="482" t="s">
        <v>304</v>
      </c>
      <c r="BC6" s="480" t="s">
        <v>300</v>
      </c>
      <c r="BD6" s="480" t="s">
        <v>301</v>
      </c>
      <c r="BE6" s="483" t="s">
        <v>302</v>
      </c>
      <c r="BF6" s="484" t="s">
        <v>308</v>
      </c>
      <c r="BG6" s="480" t="s">
        <v>307</v>
      </c>
      <c r="BH6" s="480" t="s">
        <v>309</v>
      </c>
      <c r="BI6" s="481" t="s">
        <v>310</v>
      </c>
      <c r="BJ6" s="482" t="s">
        <v>305</v>
      </c>
      <c r="BK6" s="480" t="s">
        <v>294</v>
      </c>
      <c r="BL6" s="480" t="s">
        <v>295</v>
      </c>
      <c r="BM6" s="480" t="s">
        <v>296</v>
      </c>
    </row>
    <row r="7" spans="1:65" s="20" customFormat="1" ht="24.75" customHeight="1">
      <c r="A7" s="500">
        <v>1</v>
      </c>
      <c r="B7" s="297" t="s">
        <v>10</v>
      </c>
      <c r="C7" s="463">
        <f>SUM(F7,K7,P7,Q7,Y7,AD7,AI7,,AN7,AS7)</f>
        <v>10825</v>
      </c>
      <c r="D7" s="393">
        <f>SUM(G7,L7,R7,S7,Z7,AE7,AJ7,AO7,AT7)</f>
        <v>97605</v>
      </c>
      <c r="E7" s="464">
        <f>SUM(H7,I7,M7,N7,T7,U7,V7,W7,AA7,AB7,AF7,AG7,AK7,AL7,AP7,AQ7,AU7,AV7)</f>
        <v>1677904</v>
      </c>
      <c r="F7" s="293">
        <v>4265</v>
      </c>
      <c r="G7" s="458">
        <v>5125</v>
      </c>
      <c r="H7" s="458">
        <v>9784</v>
      </c>
      <c r="I7" s="293">
        <v>65842</v>
      </c>
      <c r="J7" s="405">
        <f aca="true" t="shared" si="0" ref="J7:J12">SUM(F7:I7)</f>
        <v>85016</v>
      </c>
      <c r="K7" s="293">
        <v>0</v>
      </c>
      <c r="L7" s="458">
        <v>45115</v>
      </c>
      <c r="M7" s="458">
        <v>9255</v>
      </c>
      <c r="N7" s="293">
        <v>211043</v>
      </c>
      <c r="O7" s="406">
        <f aca="true" t="shared" si="1" ref="O7:O12">SUM(K7:N7)</f>
        <v>265413</v>
      </c>
      <c r="P7" s="469">
        <v>4968</v>
      </c>
      <c r="Q7" s="293">
        <v>0</v>
      </c>
      <c r="R7" s="458">
        <v>36911</v>
      </c>
      <c r="S7" s="458">
        <v>0</v>
      </c>
      <c r="T7" s="458">
        <v>69933</v>
      </c>
      <c r="U7" s="470">
        <v>0</v>
      </c>
      <c r="V7" s="471">
        <v>733859</v>
      </c>
      <c r="W7" s="293">
        <v>0</v>
      </c>
      <c r="X7" s="405">
        <f aca="true" t="shared" si="2" ref="X7:X12">SUM(P7:W7)</f>
        <v>845671</v>
      </c>
      <c r="Y7" s="293">
        <v>1179</v>
      </c>
      <c r="Z7" s="458">
        <v>8386</v>
      </c>
      <c r="AA7" s="458">
        <v>6359</v>
      </c>
      <c r="AB7" s="293">
        <v>16082</v>
      </c>
      <c r="AC7" s="406">
        <f aca="true" t="shared" si="3" ref="AC7:AC12">SUM(Y7:AB7)</f>
        <v>32006</v>
      </c>
      <c r="AD7" s="292">
        <v>0</v>
      </c>
      <c r="AE7" s="458">
        <v>0</v>
      </c>
      <c r="AF7" s="458">
        <v>0</v>
      </c>
      <c r="AG7" s="293">
        <v>0</v>
      </c>
      <c r="AH7" s="456">
        <f aca="true" t="shared" si="4" ref="AH7:AH12">SUM(AD7:AG7)</f>
        <v>0</v>
      </c>
      <c r="AI7" s="293">
        <v>0</v>
      </c>
      <c r="AJ7" s="458">
        <v>1605</v>
      </c>
      <c r="AK7" s="458">
        <v>0</v>
      </c>
      <c r="AL7" s="293">
        <v>529885</v>
      </c>
      <c r="AM7" s="406">
        <f aca="true" t="shared" si="5" ref="AM7:AM12">SUM(AI7:AL7)</f>
        <v>531490</v>
      </c>
      <c r="AN7" s="457">
        <v>0</v>
      </c>
      <c r="AO7" s="458">
        <v>0</v>
      </c>
      <c r="AP7" s="458">
        <v>0</v>
      </c>
      <c r="AQ7" s="293">
        <v>0</v>
      </c>
      <c r="AR7" s="406">
        <f aca="true" t="shared" si="6" ref="AR7:AR12">SUM(AN7:AQ7)</f>
        <v>0</v>
      </c>
      <c r="AS7" s="457">
        <f>AX7+AY7+AZ7+BA7</f>
        <v>413</v>
      </c>
      <c r="AT7" s="458">
        <f>BB7+BC7+BD7+BE7</f>
        <v>463</v>
      </c>
      <c r="AU7" s="458">
        <f>BF7+BG7+BH7+BI7</f>
        <v>218</v>
      </c>
      <c r="AV7" s="293">
        <f>BJ7+BK7+BL7+BM7</f>
        <v>25644</v>
      </c>
      <c r="AW7" s="501">
        <f aca="true" t="shared" si="7" ref="AW7:AW12">SUM(AS7:AV7)</f>
        <v>26738</v>
      </c>
      <c r="AX7" s="498">
        <v>0</v>
      </c>
      <c r="AY7" s="485">
        <v>0</v>
      </c>
      <c r="AZ7" s="485">
        <v>0</v>
      </c>
      <c r="BA7" s="486">
        <v>413</v>
      </c>
      <c r="BB7" s="487">
        <v>0</v>
      </c>
      <c r="BC7" s="485">
        <v>399</v>
      </c>
      <c r="BD7" s="485">
        <v>0</v>
      </c>
      <c r="BE7" s="488">
        <v>64</v>
      </c>
      <c r="BF7" s="489">
        <v>0</v>
      </c>
      <c r="BG7" s="485">
        <v>0</v>
      </c>
      <c r="BH7" s="485">
        <v>0</v>
      </c>
      <c r="BI7" s="486">
        <v>218</v>
      </c>
      <c r="BJ7" s="487">
        <v>0</v>
      </c>
      <c r="BK7" s="485">
        <v>20745</v>
      </c>
      <c r="BL7" s="485">
        <v>28</v>
      </c>
      <c r="BM7" s="485">
        <v>4871</v>
      </c>
    </row>
    <row r="8" spans="1:65" s="20" customFormat="1" ht="24.75" customHeight="1">
      <c r="A8" s="502">
        <v>2</v>
      </c>
      <c r="B8" s="132" t="s">
        <v>3</v>
      </c>
      <c r="C8" s="465">
        <f>SUM(F8,K8,P8,Q8,Y8,AD8,AI8,,AN8,AS8)</f>
        <v>14408</v>
      </c>
      <c r="D8" s="466">
        <f aca="true" t="shared" si="8" ref="D8:D37">SUM(G8,L8,R8,S8,Z8,AE8,AJ8,AO8,AT8)</f>
        <v>9559</v>
      </c>
      <c r="E8" s="466">
        <f aca="true" t="shared" si="9" ref="E8:E37">SUM(H8,I8,M8,N8,T8,U8,V8,W8,AA8,AB8,AF8,AG8,AK8,AL8,AP8,AQ8,AU8,AV8)</f>
        <v>516054</v>
      </c>
      <c r="F8" s="36">
        <v>0</v>
      </c>
      <c r="G8" s="460">
        <v>0</v>
      </c>
      <c r="H8" s="460">
        <v>0</v>
      </c>
      <c r="I8" s="36">
        <v>0</v>
      </c>
      <c r="J8" s="49">
        <f t="shared" si="0"/>
        <v>0</v>
      </c>
      <c r="K8" s="36">
        <v>123</v>
      </c>
      <c r="L8" s="460">
        <v>0</v>
      </c>
      <c r="M8" s="460">
        <v>0</v>
      </c>
      <c r="N8" s="36">
        <v>27187</v>
      </c>
      <c r="O8" s="28">
        <f t="shared" si="1"/>
        <v>27310</v>
      </c>
      <c r="P8" s="472">
        <v>13953</v>
      </c>
      <c r="Q8" s="36">
        <v>0</v>
      </c>
      <c r="R8" s="473">
        <v>9158</v>
      </c>
      <c r="S8" s="474">
        <v>0</v>
      </c>
      <c r="T8" s="460">
        <v>0</v>
      </c>
      <c r="U8" s="475">
        <v>0</v>
      </c>
      <c r="V8" s="476">
        <v>312793</v>
      </c>
      <c r="W8" s="36">
        <v>0</v>
      </c>
      <c r="X8" s="49">
        <f t="shared" si="2"/>
        <v>335904</v>
      </c>
      <c r="Y8" s="36">
        <v>0</v>
      </c>
      <c r="Z8" s="460">
        <v>0</v>
      </c>
      <c r="AA8" s="460">
        <v>0</v>
      </c>
      <c r="AB8" s="36">
        <v>3078</v>
      </c>
      <c r="AC8" s="28">
        <f t="shared" si="3"/>
        <v>3078</v>
      </c>
      <c r="AD8" s="32">
        <v>0</v>
      </c>
      <c r="AE8" s="460">
        <v>0</v>
      </c>
      <c r="AF8" s="460">
        <v>0</v>
      </c>
      <c r="AG8" s="36">
        <v>6421</v>
      </c>
      <c r="AH8" s="49">
        <f t="shared" si="4"/>
        <v>6421</v>
      </c>
      <c r="AI8" s="36">
        <v>315</v>
      </c>
      <c r="AJ8" s="460">
        <v>0</v>
      </c>
      <c r="AK8" s="460">
        <v>0</v>
      </c>
      <c r="AL8" s="36">
        <v>157544</v>
      </c>
      <c r="AM8" s="28">
        <f t="shared" si="5"/>
        <v>157859</v>
      </c>
      <c r="AN8" s="459">
        <v>0</v>
      </c>
      <c r="AO8" s="460">
        <v>0</v>
      </c>
      <c r="AP8" s="460">
        <v>0</v>
      </c>
      <c r="AQ8" s="36">
        <v>0</v>
      </c>
      <c r="AR8" s="28">
        <f t="shared" si="6"/>
        <v>0</v>
      </c>
      <c r="AS8" s="459">
        <f>AX8+AY8+AZ8+BA8</f>
        <v>17</v>
      </c>
      <c r="AT8" s="460">
        <f>BB8+BC8+BD8+BE8</f>
        <v>401</v>
      </c>
      <c r="AU8" s="460">
        <f>BF8+BG8+BH8+BI8</f>
        <v>0</v>
      </c>
      <c r="AV8" s="36">
        <f>BJ8+BK8+BL8+BM8</f>
        <v>9031</v>
      </c>
      <c r="AW8" s="503">
        <f t="shared" si="7"/>
        <v>9449</v>
      </c>
      <c r="AX8" s="498">
        <v>0</v>
      </c>
      <c r="AY8" s="485">
        <v>0</v>
      </c>
      <c r="AZ8" s="485">
        <v>0</v>
      </c>
      <c r="BA8" s="486">
        <v>17</v>
      </c>
      <c r="BB8" s="487">
        <v>0</v>
      </c>
      <c r="BC8" s="485">
        <v>0</v>
      </c>
      <c r="BD8" s="485">
        <v>0</v>
      </c>
      <c r="BE8" s="488">
        <v>401</v>
      </c>
      <c r="BF8" s="489">
        <v>0</v>
      </c>
      <c r="BG8" s="485">
        <v>0</v>
      </c>
      <c r="BH8" s="485">
        <v>0</v>
      </c>
      <c r="BI8" s="486">
        <v>0</v>
      </c>
      <c r="BJ8" s="487">
        <v>0</v>
      </c>
      <c r="BK8" s="485">
        <v>3465</v>
      </c>
      <c r="BL8" s="485">
        <v>370</v>
      </c>
      <c r="BM8" s="485">
        <v>5196</v>
      </c>
    </row>
    <row r="9" spans="1:65" s="20" customFormat="1" ht="24.75" customHeight="1">
      <c r="A9" s="502">
        <v>3</v>
      </c>
      <c r="B9" s="132" t="s">
        <v>11</v>
      </c>
      <c r="C9" s="465">
        <f aca="true" t="shared" si="10" ref="C9:C37">SUM(F9,K9,P9,Q9,Y9,AD9,AI9,,AN9,AS9)</f>
        <v>3179</v>
      </c>
      <c r="D9" s="466">
        <f t="shared" si="8"/>
        <v>865</v>
      </c>
      <c r="E9" s="466">
        <f t="shared" si="9"/>
        <v>592591</v>
      </c>
      <c r="F9" s="36">
        <v>0</v>
      </c>
      <c r="G9" s="460">
        <v>0</v>
      </c>
      <c r="H9" s="460">
        <v>0</v>
      </c>
      <c r="I9" s="36">
        <v>112</v>
      </c>
      <c r="J9" s="49">
        <f t="shared" si="0"/>
        <v>112</v>
      </c>
      <c r="K9" s="36">
        <v>0</v>
      </c>
      <c r="L9" s="460">
        <v>0</v>
      </c>
      <c r="M9" s="460">
        <v>2530</v>
      </c>
      <c r="N9" s="36">
        <v>31221</v>
      </c>
      <c r="O9" s="28">
        <f t="shared" si="1"/>
        <v>33751</v>
      </c>
      <c r="P9" s="472">
        <v>3179</v>
      </c>
      <c r="Q9" s="36">
        <v>0</v>
      </c>
      <c r="R9" s="460">
        <v>847</v>
      </c>
      <c r="S9" s="460">
        <v>18</v>
      </c>
      <c r="T9" s="460">
        <v>35256</v>
      </c>
      <c r="U9" s="475">
        <v>2851</v>
      </c>
      <c r="V9" s="508">
        <v>449024</v>
      </c>
      <c r="W9" s="36">
        <v>0</v>
      </c>
      <c r="X9" s="49">
        <f t="shared" si="2"/>
        <v>491175</v>
      </c>
      <c r="Y9" s="36">
        <v>0</v>
      </c>
      <c r="Z9" s="460">
        <v>0</v>
      </c>
      <c r="AA9" s="460">
        <v>714</v>
      </c>
      <c r="AB9" s="36">
        <v>1547</v>
      </c>
      <c r="AC9" s="28">
        <f t="shared" si="3"/>
        <v>2261</v>
      </c>
      <c r="AD9" s="32">
        <v>0</v>
      </c>
      <c r="AE9" s="460">
        <v>0</v>
      </c>
      <c r="AF9" s="460">
        <v>0</v>
      </c>
      <c r="AG9" s="36">
        <v>1455</v>
      </c>
      <c r="AH9" s="49">
        <f t="shared" si="4"/>
        <v>1455</v>
      </c>
      <c r="AI9" s="36">
        <v>0</v>
      </c>
      <c r="AJ9" s="460">
        <v>0</v>
      </c>
      <c r="AK9" s="460">
        <v>0</v>
      </c>
      <c r="AL9" s="36">
        <v>65814</v>
      </c>
      <c r="AM9" s="28">
        <f t="shared" si="5"/>
        <v>65814</v>
      </c>
      <c r="AN9" s="459">
        <v>0</v>
      </c>
      <c r="AO9" s="460">
        <v>0</v>
      </c>
      <c r="AP9" s="460">
        <v>0</v>
      </c>
      <c r="AQ9" s="36">
        <v>0</v>
      </c>
      <c r="AR9" s="28">
        <f t="shared" si="6"/>
        <v>0</v>
      </c>
      <c r="AS9" s="459">
        <f aca="true" t="shared" si="11" ref="AS9:AS15">AX9+AY9+AZ9+BA9</f>
        <v>0</v>
      </c>
      <c r="AT9" s="460">
        <f aca="true" t="shared" si="12" ref="AT9:AT15">BB9+BC9+BD9+BE9</f>
        <v>0</v>
      </c>
      <c r="AU9" s="460">
        <f aca="true" t="shared" si="13" ref="AU9:AU15">BF9+BG9+BH9+BI9</f>
        <v>213</v>
      </c>
      <c r="AV9" s="36">
        <f aca="true" t="shared" si="14" ref="AV9:AV15">BJ9+BK9+BL9+BM9</f>
        <v>1854</v>
      </c>
      <c r="AW9" s="503">
        <f t="shared" si="7"/>
        <v>2067</v>
      </c>
      <c r="AX9" s="498">
        <v>0</v>
      </c>
      <c r="AY9" s="485">
        <v>0</v>
      </c>
      <c r="AZ9" s="485">
        <v>0</v>
      </c>
      <c r="BA9" s="486">
        <v>0</v>
      </c>
      <c r="BB9" s="487">
        <v>0</v>
      </c>
      <c r="BC9" s="485">
        <v>0</v>
      </c>
      <c r="BD9" s="485">
        <v>0</v>
      </c>
      <c r="BE9" s="488">
        <v>0</v>
      </c>
      <c r="BF9" s="489">
        <v>0</v>
      </c>
      <c r="BG9" s="485">
        <v>0</v>
      </c>
      <c r="BH9" s="485">
        <v>213</v>
      </c>
      <c r="BI9" s="486">
        <v>0</v>
      </c>
      <c r="BJ9" s="487">
        <v>0</v>
      </c>
      <c r="BK9" s="485">
        <v>982</v>
      </c>
      <c r="BL9" s="485">
        <v>872</v>
      </c>
      <c r="BM9" s="485">
        <v>0</v>
      </c>
    </row>
    <row r="10" spans="1:65" s="20" customFormat="1" ht="24.75" customHeight="1">
      <c r="A10" s="502">
        <v>4</v>
      </c>
      <c r="B10" s="132" t="s">
        <v>4</v>
      </c>
      <c r="C10" s="467">
        <f t="shared" si="10"/>
        <v>0</v>
      </c>
      <c r="D10" s="466">
        <f t="shared" si="8"/>
        <v>0</v>
      </c>
      <c r="E10" s="466">
        <f t="shared" si="9"/>
        <v>217607</v>
      </c>
      <c r="F10" s="36">
        <v>0</v>
      </c>
      <c r="G10" s="460">
        <v>0</v>
      </c>
      <c r="H10" s="460">
        <v>6429</v>
      </c>
      <c r="I10" s="36">
        <v>4528</v>
      </c>
      <c r="J10" s="49">
        <f t="shared" si="0"/>
        <v>10957</v>
      </c>
      <c r="K10" s="36">
        <v>0</v>
      </c>
      <c r="L10" s="460">
        <v>0</v>
      </c>
      <c r="M10" s="460">
        <v>0</v>
      </c>
      <c r="N10" s="36">
        <v>0</v>
      </c>
      <c r="O10" s="28">
        <f t="shared" si="1"/>
        <v>0</v>
      </c>
      <c r="P10" s="472">
        <v>0</v>
      </c>
      <c r="Q10" s="36">
        <v>0</v>
      </c>
      <c r="R10" s="460">
        <v>0</v>
      </c>
      <c r="S10" s="460">
        <v>0</v>
      </c>
      <c r="T10" s="460">
        <v>4721</v>
      </c>
      <c r="U10" s="475">
        <v>0</v>
      </c>
      <c r="V10" s="476">
        <v>158453</v>
      </c>
      <c r="W10" s="36">
        <v>0</v>
      </c>
      <c r="X10" s="49">
        <f t="shared" si="2"/>
        <v>163174</v>
      </c>
      <c r="Y10" s="36">
        <v>0</v>
      </c>
      <c r="Z10" s="460">
        <v>0</v>
      </c>
      <c r="AA10" s="460">
        <v>95</v>
      </c>
      <c r="AB10" s="36">
        <v>1059</v>
      </c>
      <c r="AC10" s="28">
        <f t="shared" si="3"/>
        <v>1154</v>
      </c>
      <c r="AD10" s="32">
        <v>0</v>
      </c>
      <c r="AE10" s="460">
        <v>0</v>
      </c>
      <c r="AF10" s="460">
        <v>2067</v>
      </c>
      <c r="AG10" s="36">
        <v>13419</v>
      </c>
      <c r="AH10" s="49">
        <f t="shared" si="4"/>
        <v>15486</v>
      </c>
      <c r="AI10" s="36">
        <v>0</v>
      </c>
      <c r="AJ10" s="460">
        <v>0</v>
      </c>
      <c r="AK10" s="460">
        <v>0</v>
      </c>
      <c r="AL10" s="36">
        <v>26800</v>
      </c>
      <c r="AM10" s="28">
        <f t="shared" si="5"/>
        <v>26800</v>
      </c>
      <c r="AN10" s="459">
        <v>0</v>
      </c>
      <c r="AO10" s="460">
        <v>0</v>
      </c>
      <c r="AP10" s="460">
        <v>0</v>
      </c>
      <c r="AQ10" s="36">
        <v>0</v>
      </c>
      <c r="AR10" s="28">
        <f t="shared" si="6"/>
        <v>0</v>
      </c>
      <c r="AS10" s="459">
        <f t="shared" si="11"/>
        <v>0</v>
      </c>
      <c r="AT10" s="460">
        <f t="shared" si="12"/>
        <v>0</v>
      </c>
      <c r="AU10" s="460">
        <f t="shared" si="13"/>
        <v>0</v>
      </c>
      <c r="AV10" s="36">
        <f t="shared" si="14"/>
        <v>36</v>
      </c>
      <c r="AW10" s="503">
        <f t="shared" si="7"/>
        <v>36</v>
      </c>
      <c r="AX10" s="498">
        <v>0</v>
      </c>
      <c r="AY10" s="485">
        <v>0</v>
      </c>
      <c r="AZ10" s="485">
        <v>0</v>
      </c>
      <c r="BA10" s="486">
        <v>0</v>
      </c>
      <c r="BB10" s="487">
        <v>0</v>
      </c>
      <c r="BC10" s="485">
        <v>0</v>
      </c>
      <c r="BD10" s="485">
        <v>0</v>
      </c>
      <c r="BE10" s="488">
        <v>0</v>
      </c>
      <c r="BF10" s="489">
        <v>0</v>
      </c>
      <c r="BG10" s="485">
        <v>0</v>
      </c>
      <c r="BH10" s="485">
        <v>0</v>
      </c>
      <c r="BI10" s="486">
        <v>0</v>
      </c>
      <c r="BJ10" s="487">
        <v>0</v>
      </c>
      <c r="BK10" s="485">
        <v>36</v>
      </c>
      <c r="BL10" s="485">
        <v>0</v>
      </c>
      <c r="BM10" s="485">
        <v>0</v>
      </c>
    </row>
    <row r="11" spans="1:65" s="20" customFormat="1" ht="24.75" customHeight="1">
      <c r="A11" s="502">
        <v>5</v>
      </c>
      <c r="B11" s="132" t="s">
        <v>12</v>
      </c>
      <c r="C11" s="467">
        <f t="shared" si="10"/>
        <v>16039</v>
      </c>
      <c r="D11" s="466">
        <f t="shared" si="8"/>
        <v>17047</v>
      </c>
      <c r="E11" s="466">
        <f t="shared" si="9"/>
        <v>407941</v>
      </c>
      <c r="F11" s="36">
        <v>12807</v>
      </c>
      <c r="G11" s="460">
        <v>18</v>
      </c>
      <c r="H11" s="460">
        <v>622</v>
      </c>
      <c r="I11" s="36">
        <v>7315</v>
      </c>
      <c r="J11" s="49">
        <f t="shared" si="0"/>
        <v>20762</v>
      </c>
      <c r="K11" s="36">
        <v>972</v>
      </c>
      <c r="L11" s="460">
        <v>523</v>
      </c>
      <c r="M11" s="460">
        <v>4585</v>
      </c>
      <c r="N11" s="36">
        <v>14515</v>
      </c>
      <c r="O11" s="28">
        <f t="shared" si="1"/>
        <v>20595</v>
      </c>
      <c r="P11" s="472">
        <v>2214</v>
      </c>
      <c r="Q11" s="36">
        <v>1</v>
      </c>
      <c r="R11" s="460">
        <v>5408</v>
      </c>
      <c r="S11" s="460">
        <v>727</v>
      </c>
      <c r="T11" s="460">
        <v>16999</v>
      </c>
      <c r="U11" s="475">
        <v>1709</v>
      </c>
      <c r="V11" s="476">
        <v>195881</v>
      </c>
      <c r="W11" s="36">
        <v>10977</v>
      </c>
      <c r="X11" s="49">
        <f t="shared" si="2"/>
        <v>233916</v>
      </c>
      <c r="Y11" s="36">
        <v>45</v>
      </c>
      <c r="Z11" s="460">
        <v>5851</v>
      </c>
      <c r="AA11" s="460">
        <v>31</v>
      </c>
      <c r="AB11" s="36">
        <v>3997</v>
      </c>
      <c r="AC11" s="28">
        <f t="shared" si="3"/>
        <v>9924</v>
      </c>
      <c r="AD11" s="32">
        <v>0</v>
      </c>
      <c r="AE11" s="460">
        <v>0</v>
      </c>
      <c r="AF11" s="460">
        <v>0</v>
      </c>
      <c r="AG11" s="36">
        <v>101</v>
      </c>
      <c r="AH11" s="49">
        <f t="shared" si="4"/>
        <v>101</v>
      </c>
      <c r="AI11" s="36">
        <v>0</v>
      </c>
      <c r="AJ11" s="460">
        <v>1754</v>
      </c>
      <c r="AK11" s="460">
        <v>0</v>
      </c>
      <c r="AL11" s="36">
        <v>136423</v>
      </c>
      <c r="AM11" s="28">
        <f t="shared" si="5"/>
        <v>138177</v>
      </c>
      <c r="AN11" s="459">
        <v>0</v>
      </c>
      <c r="AO11" s="460">
        <v>0</v>
      </c>
      <c r="AP11" s="460">
        <v>0</v>
      </c>
      <c r="AQ11" s="36">
        <v>0</v>
      </c>
      <c r="AR11" s="28">
        <f t="shared" si="6"/>
        <v>0</v>
      </c>
      <c r="AS11" s="459">
        <f t="shared" si="11"/>
        <v>0</v>
      </c>
      <c r="AT11" s="460">
        <f t="shared" si="12"/>
        <v>2766</v>
      </c>
      <c r="AU11" s="460">
        <f t="shared" si="13"/>
        <v>0</v>
      </c>
      <c r="AV11" s="36">
        <f t="shared" si="14"/>
        <v>14786</v>
      </c>
      <c r="AW11" s="503">
        <f t="shared" si="7"/>
        <v>17552</v>
      </c>
      <c r="AX11" s="498">
        <v>0</v>
      </c>
      <c r="AY11" s="485">
        <v>0</v>
      </c>
      <c r="AZ11" s="485">
        <v>0</v>
      </c>
      <c r="BA11" s="486">
        <v>0</v>
      </c>
      <c r="BB11" s="487">
        <v>0</v>
      </c>
      <c r="BC11" s="485">
        <v>2766</v>
      </c>
      <c r="BD11" s="485">
        <v>0</v>
      </c>
      <c r="BE11" s="488">
        <v>0</v>
      </c>
      <c r="BF11" s="489">
        <v>0</v>
      </c>
      <c r="BG11" s="485">
        <v>0</v>
      </c>
      <c r="BH11" s="485">
        <v>0</v>
      </c>
      <c r="BI11" s="486">
        <v>0</v>
      </c>
      <c r="BJ11" s="487">
        <v>0</v>
      </c>
      <c r="BK11" s="485">
        <v>14728</v>
      </c>
      <c r="BL11" s="485">
        <v>58</v>
      </c>
      <c r="BM11" s="485">
        <v>0</v>
      </c>
    </row>
    <row r="12" spans="1:65" s="20" customFormat="1" ht="24.75" customHeight="1">
      <c r="A12" s="502">
        <v>6</v>
      </c>
      <c r="B12" s="132" t="s">
        <v>13</v>
      </c>
      <c r="C12" s="393">
        <f t="shared" si="10"/>
        <v>2815</v>
      </c>
      <c r="D12" s="466">
        <f t="shared" si="8"/>
        <v>9397</v>
      </c>
      <c r="E12" s="466">
        <f t="shared" si="9"/>
        <v>330679</v>
      </c>
      <c r="F12" s="36">
        <v>0</v>
      </c>
      <c r="G12" s="460">
        <v>0</v>
      </c>
      <c r="H12" s="460">
        <v>0</v>
      </c>
      <c r="I12" s="36">
        <v>0</v>
      </c>
      <c r="J12" s="49">
        <f t="shared" si="0"/>
        <v>0</v>
      </c>
      <c r="K12" s="36">
        <v>560</v>
      </c>
      <c r="L12" s="460">
        <v>1969</v>
      </c>
      <c r="M12" s="460">
        <v>3490</v>
      </c>
      <c r="N12" s="36">
        <v>77778</v>
      </c>
      <c r="O12" s="28">
        <f t="shared" si="1"/>
        <v>83797</v>
      </c>
      <c r="P12" s="472">
        <v>2069</v>
      </c>
      <c r="Q12" s="36">
        <v>0</v>
      </c>
      <c r="R12" s="460">
        <v>702</v>
      </c>
      <c r="S12" s="460">
        <v>0</v>
      </c>
      <c r="T12" s="460">
        <v>17681</v>
      </c>
      <c r="U12" s="475">
        <v>430</v>
      </c>
      <c r="V12" s="476">
        <v>111555</v>
      </c>
      <c r="W12" s="36">
        <v>60398</v>
      </c>
      <c r="X12" s="49">
        <f t="shared" si="2"/>
        <v>192835</v>
      </c>
      <c r="Y12" s="36">
        <v>0</v>
      </c>
      <c r="Z12" s="460">
        <v>220</v>
      </c>
      <c r="AA12" s="460">
        <v>324</v>
      </c>
      <c r="AB12" s="36">
        <v>1708</v>
      </c>
      <c r="AC12" s="28">
        <f t="shared" si="3"/>
        <v>2252</v>
      </c>
      <c r="AD12" s="32">
        <v>0</v>
      </c>
      <c r="AE12" s="460">
        <v>0</v>
      </c>
      <c r="AF12" s="460">
        <v>0</v>
      </c>
      <c r="AG12" s="36">
        <v>14545</v>
      </c>
      <c r="AH12" s="49">
        <f t="shared" si="4"/>
        <v>14545</v>
      </c>
      <c r="AI12" s="36">
        <v>186</v>
      </c>
      <c r="AJ12" s="460">
        <v>0</v>
      </c>
      <c r="AK12" s="460">
        <v>0</v>
      </c>
      <c r="AL12" s="36">
        <v>5293</v>
      </c>
      <c r="AM12" s="28">
        <f t="shared" si="5"/>
        <v>5479</v>
      </c>
      <c r="AN12" s="459">
        <v>0</v>
      </c>
      <c r="AO12" s="460">
        <v>0</v>
      </c>
      <c r="AP12" s="460">
        <v>0</v>
      </c>
      <c r="AQ12" s="36">
        <v>0</v>
      </c>
      <c r="AR12" s="28">
        <f t="shared" si="6"/>
        <v>0</v>
      </c>
      <c r="AS12" s="459">
        <f t="shared" si="11"/>
        <v>0</v>
      </c>
      <c r="AT12" s="460">
        <f t="shared" si="12"/>
        <v>6506</v>
      </c>
      <c r="AU12" s="460">
        <f t="shared" si="13"/>
        <v>0</v>
      </c>
      <c r="AV12" s="36">
        <f t="shared" si="14"/>
        <v>37477</v>
      </c>
      <c r="AW12" s="503">
        <f t="shared" si="7"/>
        <v>43983</v>
      </c>
      <c r="AX12" s="498">
        <v>0</v>
      </c>
      <c r="AY12" s="485">
        <v>0</v>
      </c>
      <c r="AZ12" s="485">
        <v>0</v>
      </c>
      <c r="BA12" s="486">
        <v>0</v>
      </c>
      <c r="BB12" s="487">
        <v>0</v>
      </c>
      <c r="BC12" s="485">
        <v>4507</v>
      </c>
      <c r="BD12" s="485">
        <v>0</v>
      </c>
      <c r="BE12" s="488">
        <v>1999</v>
      </c>
      <c r="BF12" s="489">
        <v>0</v>
      </c>
      <c r="BG12" s="485">
        <v>0</v>
      </c>
      <c r="BH12" s="485">
        <v>0</v>
      </c>
      <c r="BI12" s="486">
        <v>0</v>
      </c>
      <c r="BJ12" s="487">
        <v>0</v>
      </c>
      <c r="BK12" s="485">
        <v>37354</v>
      </c>
      <c r="BL12" s="485">
        <v>123</v>
      </c>
      <c r="BM12" s="485">
        <v>0</v>
      </c>
    </row>
    <row r="13" spans="1:65" s="89" customFormat="1" ht="24.75" customHeight="1">
      <c r="A13" s="504">
        <v>7</v>
      </c>
      <c r="B13" s="132" t="s">
        <v>14</v>
      </c>
      <c r="C13" s="465"/>
      <c r="D13" s="466"/>
      <c r="E13" s="466"/>
      <c r="F13" s="35"/>
      <c r="G13" s="462"/>
      <c r="H13" s="462"/>
      <c r="I13" s="35"/>
      <c r="J13" s="49"/>
      <c r="K13" s="35"/>
      <c r="L13" s="462"/>
      <c r="M13" s="462"/>
      <c r="N13" s="35"/>
      <c r="O13" s="28"/>
      <c r="P13" s="495"/>
      <c r="Q13" s="35"/>
      <c r="R13" s="462"/>
      <c r="S13" s="462"/>
      <c r="T13" s="462"/>
      <c r="U13" s="496"/>
      <c r="V13" s="497"/>
      <c r="W13" s="35"/>
      <c r="X13" s="49"/>
      <c r="Y13" s="35"/>
      <c r="Z13" s="462"/>
      <c r="AA13" s="462"/>
      <c r="AB13" s="35"/>
      <c r="AC13" s="28"/>
      <c r="AD13" s="28"/>
      <c r="AE13" s="462"/>
      <c r="AF13" s="462"/>
      <c r="AG13" s="35"/>
      <c r="AH13" s="49"/>
      <c r="AI13" s="35"/>
      <c r="AJ13" s="462"/>
      <c r="AK13" s="462"/>
      <c r="AL13" s="35"/>
      <c r="AM13" s="28"/>
      <c r="AN13" s="461"/>
      <c r="AO13" s="462"/>
      <c r="AP13" s="462"/>
      <c r="AQ13" s="35"/>
      <c r="AR13" s="28"/>
      <c r="AS13" s="459"/>
      <c r="AT13" s="460"/>
      <c r="AU13" s="460"/>
      <c r="AV13" s="36"/>
      <c r="AW13" s="503"/>
      <c r="AX13" s="498"/>
      <c r="AY13" s="466"/>
      <c r="AZ13" s="466"/>
      <c r="BA13" s="490"/>
      <c r="BB13" s="491"/>
      <c r="BC13" s="466"/>
      <c r="BD13" s="466"/>
      <c r="BE13" s="492"/>
      <c r="BF13" s="493"/>
      <c r="BG13" s="466"/>
      <c r="BH13" s="466"/>
      <c r="BI13" s="490"/>
      <c r="BJ13" s="491"/>
      <c r="BK13" s="466"/>
      <c r="BL13" s="466"/>
      <c r="BM13" s="466"/>
    </row>
    <row r="14" spans="1:65" s="20" customFormat="1" ht="24.75" customHeight="1">
      <c r="A14" s="502">
        <v>8</v>
      </c>
      <c r="B14" s="132" t="s">
        <v>15</v>
      </c>
      <c r="C14" s="393">
        <f t="shared" si="10"/>
        <v>8471</v>
      </c>
      <c r="D14" s="466">
        <f t="shared" si="8"/>
        <v>15529</v>
      </c>
      <c r="E14" s="466">
        <f>SUM(H14,I14,M14,N14,T14,U14,V14,W14,AA14,AB14,AF14,AG14,AK14,AL14,AP14,AQ14,AU14,AV14)</f>
        <v>255188</v>
      </c>
      <c r="F14" s="36">
        <v>0</v>
      </c>
      <c r="G14" s="460">
        <v>0</v>
      </c>
      <c r="H14" s="460">
        <v>12</v>
      </c>
      <c r="I14" s="36">
        <v>0</v>
      </c>
      <c r="J14" s="49">
        <f aca="true" t="shared" si="15" ref="J14:J23">SUM(F14:I14)</f>
        <v>12</v>
      </c>
      <c r="K14" s="36">
        <v>0</v>
      </c>
      <c r="L14" s="460">
        <v>883</v>
      </c>
      <c r="M14" s="460">
        <v>6558</v>
      </c>
      <c r="N14" s="36">
        <v>3463</v>
      </c>
      <c r="O14" s="28">
        <f aca="true" t="shared" si="16" ref="O14:O23">SUM(K14:N14)</f>
        <v>10904</v>
      </c>
      <c r="P14" s="472">
        <v>269</v>
      </c>
      <c r="Q14" s="36">
        <v>2769</v>
      </c>
      <c r="R14" s="460">
        <v>2490</v>
      </c>
      <c r="S14" s="460">
        <v>6936</v>
      </c>
      <c r="T14" s="460">
        <v>40918</v>
      </c>
      <c r="U14" s="475">
        <v>29607</v>
      </c>
      <c r="V14" s="476">
        <v>30882</v>
      </c>
      <c r="W14" s="36">
        <v>44841</v>
      </c>
      <c r="X14" s="49">
        <f aca="true" t="shared" si="17" ref="X14:X23">SUM(P14:W14)</f>
        <v>158712</v>
      </c>
      <c r="Y14" s="36">
        <v>0</v>
      </c>
      <c r="Z14" s="460">
        <v>2672</v>
      </c>
      <c r="AA14" s="460">
        <v>470</v>
      </c>
      <c r="AB14" s="36">
        <v>670</v>
      </c>
      <c r="AC14" s="28">
        <f aca="true" t="shared" si="18" ref="AC14:AC23">SUM(Y14:AB14)</f>
        <v>3812</v>
      </c>
      <c r="AD14" s="32">
        <v>4105</v>
      </c>
      <c r="AE14" s="460">
        <v>2360</v>
      </c>
      <c r="AF14" s="460">
        <v>17611</v>
      </c>
      <c r="AG14" s="36">
        <v>14040</v>
      </c>
      <c r="AH14" s="49">
        <f aca="true" t="shared" si="19" ref="AH14:AH23">SUM(AD14:AG14)</f>
        <v>38116</v>
      </c>
      <c r="AI14" s="36">
        <v>247</v>
      </c>
      <c r="AJ14" s="460">
        <v>33</v>
      </c>
      <c r="AK14" s="460">
        <v>1041</v>
      </c>
      <c r="AL14" s="36">
        <v>63155</v>
      </c>
      <c r="AM14" s="28">
        <f aca="true" t="shared" si="20" ref="AM14:AM23">SUM(AI14:AL14)</f>
        <v>64476</v>
      </c>
      <c r="AN14" s="459">
        <v>0</v>
      </c>
      <c r="AO14" s="460">
        <v>0</v>
      </c>
      <c r="AP14" s="460">
        <v>0</v>
      </c>
      <c r="AQ14" s="36">
        <v>0</v>
      </c>
      <c r="AR14" s="28">
        <f aca="true" t="shared" si="21" ref="AR14:AR23">SUM(AN14:AQ14)</f>
        <v>0</v>
      </c>
      <c r="AS14" s="459">
        <f t="shared" si="11"/>
        <v>1081</v>
      </c>
      <c r="AT14" s="460">
        <f t="shared" si="12"/>
        <v>155</v>
      </c>
      <c r="AU14" s="460">
        <f t="shared" si="13"/>
        <v>1294</v>
      </c>
      <c r="AV14" s="36">
        <f t="shared" si="14"/>
        <v>626</v>
      </c>
      <c r="AW14" s="503">
        <f aca="true" t="shared" si="22" ref="AW14:AW23">SUM(AS14:AV14)</f>
        <v>3156</v>
      </c>
      <c r="AX14" s="498">
        <v>0</v>
      </c>
      <c r="AY14" s="485">
        <v>136</v>
      </c>
      <c r="AZ14" s="485">
        <v>0</v>
      </c>
      <c r="BA14" s="486">
        <v>945</v>
      </c>
      <c r="BB14" s="487">
        <v>0</v>
      </c>
      <c r="BC14" s="485">
        <v>0</v>
      </c>
      <c r="BD14" s="485">
        <v>0</v>
      </c>
      <c r="BE14" s="488">
        <v>155</v>
      </c>
      <c r="BF14" s="489">
        <v>0</v>
      </c>
      <c r="BG14" s="485">
        <v>59</v>
      </c>
      <c r="BH14" s="485">
        <v>20</v>
      </c>
      <c r="BI14" s="486">
        <v>1215</v>
      </c>
      <c r="BJ14" s="487">
        <v>0</v>
      </c>
      <c r="BK14" s="485">
        <v>579</v>
      </c>
      <c r="BL14" s="485">
        <v>5</v>
      </c>
      <c r="BM14" s="485">
        <v>42</v>
      </c>
    </row>
    <row r="15" spans="1:65" s="20" customFormat="1" ht="24.75" customHeight="1">
      <c r="A15" s="502">
        <v>9</v>
      </c>
      <c r="B15" s="132" t="s">
        <v>16</v>
      </c>
      <c r="C15" s="465">
        <f t="shared" si="10"/>
        <v>19516</v>
      </c>
      <c r="D15" s="466">
        <f t="shared" si="8"/>
        <v>48353</v>
      </c>
      <c r="E15" s="466">
        <f t="shared" si="9"/>
        <v>607720</v>
      </c>
      <c r="F15" s="36">
        <v>1595</v>
      </c>
      <c r="G15" s="460">
        <v>578</v>
      </c>
      <c r="H15" s="460">
        <v>15</v>
      </c>
      <c r="I15" s="36">
        <v>11500</v>
      </c>
      <c r="J15" s="49">
        <f t="shared" si="15"/>
        <v>13688</v>
      </c>
      <c r="K15" s="36">
        <v>188</v>
      </c>
      <c r="L15" s="460">
        <v>9190</v>
      </c>
      <c r="M15" s="460">
        <v>3891</v>
      </c>
      <c r="N15" s="36">
        <v>34329</v>
      </c>
      <c r="O15" s="28">
        <f t="shared" si="16"/>
        <v>47598</v>
      </c>
      <c r="P15" s="472">
        <v>14933</v>
      </c>
      <c r="Q15" s="36">
        <v>2530</v>
      </c>
      <c r="R15" s="460">
        <v>17647</v>
      </c>
      <c r="S15" s="460">
        <v>16261</v>
      </c>
      <c r="T15" s="460">
        <v>14889</v>
      </c>
      <c r="U15" s="475">
        <v>3525</v>
      </c>
      <c r="V15" s="476">
        <v>384365</v>
      </c>
      <c r="W15" s="36">
        <v>61758</v>
      </c>
      <c r="X15" s="49">
        <f t="shared" si="17"/>
        <v>515908</v>
      </c>
      <c r="Y15" s="36">
        <v>20</v>
      </c>
      <c r="Z15" s="460">
        <v>3745</v>
      </c>
      <c r="AA15" s="460">
        <v>21</v>
      </c>
      <c r="AB15" s="36">
        <v>81203</v>
      </c>
      <c r="AC15" s="28">
        <f t="shared" si="18"/>
        <v>84989</v>
      </c>
      <c r="AD15" s="32">
        <v>0</v>
      </c>
      <c r="AE15" s="460">
        <v>0</v>
      </c>
      <c r="AF15" s="460">
        <v>0</v>
      </c>
      <c r="AG15" s="36">
        <v>0</v>
      </c>
      <c r="AH15" s="49">
        <f t="shared" si="19"/>
        <v>0</v>
      </c>
      <c r="AI15" s="36">
        <v>0</v>
      </c>
      <c r="AJ15" s="460">
        <v>0</v>
      </c>
      <c r="AK15" s="460">
        <v>0</v>
      </c>
      <c r="AL15" s="36">
        <v>7548</v>
      </c>
      <c r="AM15" s="28">
        <f t="shared" si="20"/>
        <v>7548</v>
      </c>
      <c r="AN15" s="459">
        <v>0</v>
      </c>
      <c r="AO15" s="460">
        <v>0</v>
      </c>
      <c r="AP15" s="460">
        <v>0</v>
      </c>
      <c r="AQ15" s="36">
        <v>0</v>
      </c>
      <c r="AR15" s="28">
        <f t="shared" si="21"/>
        <v>0</v>
      </c>
      <c r="AS15" s="459">
        <f t="shared" si="11"/>
        <v>250</v>
      </c>
      <c r="AT15" s="460">
        <f t="shared" si="12"/>
        <v>932</v>
      </c>
      <c r="AU15" s="460">
        <f t="shared" si="13"/>
        <v>532</v>
      </c>
      <c r="AV15" s="36">
        <f t="shared" si="14"/>
        <v>4144</v>
      </c>
      <c r="AW15" s="503">
        <f t="shared" si="22"/>
        <v>5858</v>
      </c>
      <c r="AX15" s="498">
        <v>0</v>
      </c>
      <c r="AY15" s="485">
        <v>0</v>
      </c>
      <c r="AZ15" s="485">
        <v>0</v>
      </c>
      <c r="BA15" s="486">
        <v>250</v>
      </c>
      <c r="BB15" s="487">
        <v>0</v>
      </c>
      <c r="BC15" s="485">
        <v>0</v>
      </c>
      <c r="BD15" s="485">
        <v>0</v>
      </c>
      <c r="BE15" s="488">
        <v>932</v>
      </c>
      <c r="BF15" s="489">
        <v>0</v>
      </c>
      <c r="BG15" s="485">
        <v>0</v>
      </c>
      <c r="BH15" s="485">
        <v>0</v>
      </c>
      <c r="BI15" s="486">
        <v>532</v>
      </c>
      <c r="BJ15" s="487">
        <v>0</v>
      </c>
      <c r="BK15" s="485">
        <v>3553</v>
      </c>
      <c r="BL15" s="485">
        <v>0</v>
      </c>
      <c r="BM15" s="485">
        <v>591</v>
      </c>
    </row>
    <row r="16" spans="1:65" s="20" customFormat="1" ht="24.75" customHeight="1">
      <c r="A16" s="502">
        <v>10</v>
      </c>
      <c r="B16" s="132" t="s">
        <v>17</v>
      </c>
      <c r="C16" s="467">
        <f t="shared" si="10"/>
        <v>0</v>
      </c>
      <c r="D16" s="466">
        <f t="shared" si="8"/>
        <v>4740</v>
      </c>
      <c r="E16" s="466">
        <f t="shared" si="9"/>
        <v>234180</v>
      </c>
      <c r="F16" s="36">
        <v>0</v>
      </c>
      <c r="G16" s="460">
        <v>0</v>
      </c>
      <c r="H16" s="460">
        <v>0</v>
      </c>
      <c r="I16" s="36">
        <v>0</v>
      </c>
      <c r="J16" s="49">
        <f t="shared" si="15"/>
        <v>0</v>
      </c>
      <c r="K16" s="36">
        <v>0</v>
      </c>
      <c r="L16" s="460">
        <v>0</v>
      </c>
      <c r="M16" s="460">
        <v>0</v>
      </c>
      <c r="N16" s="36">
        <v>11635</v>
      </c>
      <c r="O16" s="28">
        <f t="shared" si="16"/>
        <v>11635</v>
      </c>
      <c r="P16" s="472">
        <v>0</v>
      </c>
      <c r="Q16" s="36">
        <v>0</v>
      </c>
      <c r="R16" s="460">
        <v>4740</v>
      </c>
      <c r="S16" s="460">
        <v>0</v>
      </c>
      <c r="T16" s="460">
        <v>0</v>
      </c>
      <c r="U16" s="475">
        <v>0</v>
      </c>
      <c r="V16" s="476">
        <v>90897</v>
      </c>
      <c r="W16" s="36">
        <v>0</v>
      </c>
      <c r="X16" s="49">
        <f t="shared" si="17"/>
        <v>95637</v>
      </c>
      <c r="Y16" s="36">
        <v>0</v>
      </c>
      <c r="Z16" s="460">
        <v>0</v>
      </c>
      <c r="AA16" s="460">
        <v>0</v>
      </c>
      <c r="AB16" s="36">
        <v>291</v>
      </c>
      <c r="AC16" s="28">
        <f t="shared" si="18"/>
        <v>291</v>
      </c>
      <c r="AD16" s="32">
        <v>0</v>
      </c>
      <c r="AE16" s="460">
        <v>0</v>
      </c>
      <c r="AF16" s="460">
        <v>0</v>
      </c>
      <c r="AG16" s="36">
        <v>502</v>
      </c>
      <c r="AH16" s="49">
        <f t="shared" si="19"/>
        <v>502</v>
      </c>
      <c r="AI16" s="36">
        <v>0</v>
      </c>
      <c r="AJ16" s="460">
        <v>0</v>
      </c>
      <c r="AK16" s="460">
        <v>0</v>
      </c>
      <c r="AL16" s="36">
        <v>129588</v>
      </c>
      <c r="AM16" s="28">
        <f t="shared" si="20"/>
        <v>129588</v>
      </c>
      <c r="AN16" s="459">
        <v>0</v>
      </c>
      <c r="AO16" s="460">
        <v>0</v>
      </c>
      <c r="AP16" s="460">
        <v>0</v>
      </c>
      <c r="AQ16" s="36">
        <v>0</v>
      </c>
      <c r="AR16" s="28">
        <f t="shared" si="21"/>
        <v>0</v>
      </c>
      <c r="AS16" s="459">
        <f aca="true" t="shared" si="23" ref="AS16:AS35">AX16+AY16+AZ16+BA16</f>
        <v>0</v>
      </c>
      <c r="AT16" s="460">
        <f aca="true" t="shared" si="24" ref="AT16:AT36">BB16+BC16+BD16+BE16</f>
        <v>0</v>
      </c>
      <c r="AU16" s="460">
        <f aca="true" t="shared" si="25" ref="AU16:AU36">BF16+BG16+BH16+BI16</f>
        <v>0</v>
      </c>
      <c r="AV16" s="36">
        <f aca="true" t="shared" si="26" ref="AV16:AV36">BJ16+BK16+BL16+BM16</f>
        <v>1267</v>
      </c>
      <c r="AW16" s="503">
        <f t="shared" si="22"/>
        <v>1267</v>
      </c>
      <c r="AX16" s="498">
        <v>0</v>
      </c>
      <c r="AY16" s="485">
        <v>0</v>
      </c>
      <c r="AZ16" s="485">
        <v>0</v>
      </c>
      <c r="BA16" s="486">
        <v>0</v>
      </c>
      <c r="BB16" s="487">
        <v>0</v>
      </c>
      <c r="BC16" s="485">
        <v>0</v>
      </c>
      <c r="BD16" s="485">
        <v>0</v>
      </c>
      <c r="BE16" s="488">
        <v>0</v>
      </c>
      <c r="BF16" s="489">
        <v>0</v>
      </c>
      <c r="BG16" s="485">
        <v>0</v>
      </c>
      <c r="BH16" s="485">
        <v>0</v>
      </c>
      <c r="BI16" s="486">
        <v>0</v>
      </c>
      <c r="BJ16" s="487">
        <v>0</v>
      </c>
      <c r="BK16" s="485">
        <v>1238</v>
      </c>
      <c r="BL16" s="485">
        <v>29</v>
      </c>
      <c r="BM16" s="485">
        <v>0</v>
      </c>
    </row>
    <row r="17" spans="1:65" s="20" customFormat="1" ht="24.75" customHeight="1">
      <c r="A17" s="502">
        <v>11</v>
      </c>
      <c r="B17" s="132" t="s">
        <v>18</v>
      </c>
      <c r="C17" s="467">
        <f t="shared" si="10"/>
        <v>5740</v>
      </c>
      <c r="D17" s="466">
        <f t="shared" si="8"/>
        <v>2730</v>
      </c>
      <c r="E17" s="466">
        <f t="shared" si="9"/>
        <v>217620</v>
      </c>
      <c r="F17" s="36">
        <v>0</v>
      </c>
      <c r="G17" s="460">
        <v>0</v>
      </c>
      <c r="H17" s="460">
        <v>0</v>
      </c>
      <c r="I17" s="36">
        <v>0</v>
      </c>
      <c r="J17" s="49">
        <f t="shared" si="15"/>
        <v>0</v>
      </c>
      <c r="K17" s="36">
        <v>0</v>
      </c>
      <c r="L17" s="460">
        <v>0</v>
      </c>
      <c r="M17" s="460">
        <v>0</v>
      </c>
      <c r="N17" s="36">
        <v>0</v>
      </c>
      <c r="O17" s="28">
        <f t="shared" si="16"/>
        <v>0</v>
      </c>
      <c r="P17" s="472">
        <v>93</v>
      </c>
      <c r="Q17" s="36">
        <v>0</v>
      </c>
      <c r="R17" s="460">
        <v>2730</v>
      </c>
      <c r="S17" s="460">
        <v>0</v>
      </c>
      <c r="T17" s="460">
        <v>1143</v>
      </c>
      <c r="U17" s="475">
        <v>0</v>
      </c>
      <c r="V17" s="476">
        <v>44536</v>
      </c>
      <c r="W17" s="36">
        <v>0</v>
      </c>
      <c r="X17" s="49">
        <f t="shared" si="17"/>
        <v>48502</v>
      </c>
      <c r="Y17" s="36">
        <v>11</v>
      </c>
      <c r="Z17" s="460">
        <v>0</v>
      </c>
      <c r="AA17" s="460">
        <v>33</v>
      </c>
      <c r="AB17" s="36">
        <v>4820</v>
      </c>
      <c r="AC17" s="28">
        <f t="shared" si="18"/>
        <v>4864</v>
      </c>
      <c r="AD17" s="32">
        <v>890</v>
      </c>
      <c r="AE17" s="460">
        <v>0</v>
      </c>
      <c r="AF17" s="460">
        <v>0</v>
      </c>
      <c r="AG17" s="36">
        <v>3823</v>
      </c>
      <c r="AH17" s="49">
        <f t="shared" si="19"/>
        <v>4713</v>
      </c>
      <c r="AI17" s="36">
        <v>4746</v>
      </c>
      <c r="AJ17" s="460">
        <v>0</v>
      </c>
      <c r="AK17" s="460">
        <v>0</v>
      </c>
      <c r="AL17" s="36">
        <v>163265</v>
      </c>
      <c r="AM17" s="28">
        <f t="shared" si="20"/>
        <v>168011</v>
      </c>
      <c r="AN17" s="459">
        <v>0</v>
      </c>
      <c r="AO17" s="460">
        <v>0</v>
      </c>
      <c r="AP17" s="460">
        <v>0</v>
      </c>
      <c r="AQ17" s="36">
        <v>0</v>
      </c>
      <c r="AR17" s="28">
        <f t="shared" si="21"/>
        <v>0</v>
      </c>
      <c r="AS17" s="459">
        <f t="shared" si="23"/>
        <v>0</v>
      </c>
      <c r="AT17" s="460">
        <f t="shared" si="24"/>
        <v>0</v>
      </c>
      <c r="AU17" s="460">
        <f t="shared" si="25"/>
        <v>0</v>
      </c>
      <c r="AV17" s="36">
        <f t="shared" si="26"/>
        <v>0</v>
      </c>
      <c r="AW17" s="503">
        <f t="shared" si="22"/>
        <v>0</v>
      </c>
      <c r="AX17" s="498">
        <v>0</v>
      </c>
      <c r="AY17" s="485">
        <v>0</v>
      </c>
      <c r="AZ17" s="485">
        <v>0</v>
      </c>
      <c r="BA17" s="486">
        <v>0</v>
      </c>
      <c r="BB17" s="487">
        <v>0</v>
      </c>
      <c r="BC17" s="485">
        <v>0</v>
      </c>
      <c r="BD17" s="485">
        <v>0</v>
      </c>
      <c r="BE17" s="488">
        <v>0</v>
      </c>
      <c r="BF17" s="489">
        <v>0</v>
      </c>
      <c r="BG17" s="485">
        <v>0</v>
      </c>
      <c r="BH17" s="485">
        <v>0</v>
      </c>
      <c r="BI17" s="486">
        <v>0</v>
      </c>
      <c r="BJ17" s="487">
        <v>0</v>
      </c>
      <c r="BK17" s="485">
        <v>0</v>
      </c>
      <c r="BL17" s="485">
        <v>0</v>
      </c>
      <c r="BM17" s="485">
        <v>0</v>
      </c>
    </row>
    <row r="18" spans="1:65" s="20" customFormat="1" ht="24.75" customHeight="1">
      <c r="A18" s="502">
        <v>12</v>
      </c>
      <c r="B18" s="132" t="s">
        <v>38</v>
      </c>
      <c r="C18" s="393">
        <f t="shared" si="10"/>
        <v>830</v>
      </c>
      <c r="D18" s="466">
        <f t="shared" si="8"/>
        <v>16945</v>
      </c>
      <c r="E18" s="466">
        <f t="shared" si="9"/>
        <v>282353</v>
      </c>
      <c r="F18" s="36">
        <v>0</v>
      </c>
      <c r="G18" s="460">
        <v>0</v>
      </c>
      <c r="H18" s="460">
        <v>4357</v>
      </c>
      <c r="I18" s="36">
        <v>7411</v>
      </c>
      <c r="J18" s="49">
        <f t="shared" si="15"/>
        <v>11768</v>
      </c>
      <c r="K18" s="36">
        <v>0</v>
      </c>
      <c r="L18" s="460">
        <v>0</v>
      </c>
      <c r="M18" s="460">
        <v>2457</v>
      </c>
      <c r="N18" s="36">
        <v>525</v>
      </c>
      <c r="O18" s="28">
        <f t="shared" si="16"/>
        <v>2982</v>
      </c>
      <c r="P18" s="472">
        <v>700</v>
      </c>
      <c r="Q18" s="36">
        <v>0</v>
      </c>
      <c r="R18" s="460">
        <v>13649</v>
      </c>
      <c r="S18" s="460">
        <v>0</v>
      </c>
      <c r="T18" s="460">
        <v>17892</v>
      </c>
      <c r="U18" s="473">
        <v>2507</v>
      </c>
      <c r="V18" s="508">
        <v>136454</v>
      </c>
      <c r="W18" s="36">
        <v>18894</v>
      </c>
      <c r="X18" s="49">
        <f t="shared" si="17"/>
        <v>190096</v>
      </c>
      <c r="Y18" s="36">
        <v>20</v>
      </c>
      <c r="Z18" s="460">
        <v>1267</v>
      </c>
      <c r="AA18" s="460">
        <v>28</v>
      </c>
      <c r="AB18" s="36">
        <v>3677</v>
      </c>
      <c r="AC18" s="28">
        <f t="shared" si="18"/>
        <v>4992</v>
      </c>
      <c r="AD18" s="32">
        <v>0</v>
      </c>
      <c r="AE18" s="460">
        <v>0</v>
      </c>
      <c r="AF18" s="460">
        <v>0</v>
      </c>
      <c r="AG18" s="36">
        <v>1062</v>
      </c>
      <c r="AH18" s="49">
        <f t="shared" si="19"/>
        <v>1062</v>
      </c>
      <c r="AI18" s="36">
        <v>110</v>
      </c>
      <c r="AJ18" s="460">
        <v>2029</v>
      </c>
      <c r="AK18" s="460">
        <v>12</v>
      </c>
      <c r="AL18" s="36">
        <v>86941</v>
      </c>
      <c r="AM18" s="28">
        <f t="shared" si="20"/>
        <v>89092</v>
      </c>
      <c r="AN18" s="459">
        <v>0</v>
      </c>
      <c r="AO18" s="460">
        <v>0</v>
      </c>
      <c r="AP18" s="460">
        <v>0</v>
      </c>
      <c r="AQ18" s="36">
        <v>0</v>
      </c>
      <c r="AR18" s="28">
        <f t="shared" si="21"/>
        <v>0</v>
      </c>
      <c r="AS18" s="459">
        <f t="shared" si="23"/>
        <v>0</v>
      </c>
      <c r="AT18" s="460">
        <f t="shared" si="24"/>
        <v>0</v>
      </c>
      <c r="AU18" s="460">
        <f t="shared" si="25"/>
        <v>0</v>
      </c>
      <c r="AV18" s="36">
        <f t="shared" si="26"/>
        <v>136</v>
      </c>
      <c r="AW18" s="503">
        <f t="shared" si="22"/>
        <v>136</v>
      </c>
      <c r="AX18" s="498">
        <v>0</v>
      </c>
      <c r="AY18" s="485">
        <v>0</v>
      </c>
      <c r="AZ18" s="485">
        <v>0</v>
      </c>
      <c r="BA18" s="486">
        <v>0</v>
      </c>
      <c r="BB18" s="487">
        <v>0</v>
      </c>
      <c r="BC18" s="485">
        <v>0</v>
      </c>
      <c r="BD18" s="485">
        <v>0</v>
      </c>
      <c r="BE18" s="488">
        <v>0</v>
      </c>
      <c r="BF18" s="489">
        <v>0</v>
      </c>
      <c r="BG18" s="485">
        <v>0</v>
      </c>
      <c r="BH18" s="485">
        <v>0</v>
      </c>
      <c r="BI18" s="486">
        <v>0</v>
      </c>
      <c r="BJ18" s="487">
        <v>0</v>
      </c>
      <c r="BK18" s="485">
        <v>0</v>
      </c>
      <c r="BL18" s="485">
        <v>0</v>
      </c>
      <c r="BM18" s="485">
        <v>136</v>
      </c>
    </row>
    <row r="19" spans="1:65" s="20" customFormat="1" ht="24.75" customHeight="1">
      <c r="A19" s="502">
        <v>13</v>
      </c>
      <c r="B19" s="132" t="s">
        <v>19</v>
      </c>
      <c r="C19" s="465">
        <f t="shared" si="10"/>
        <v>11734</v>
      </c>
      <c r="D19" s="466">
        <f t="shared" si="8"/>
        <v>3512</v>
      </c>
      <c r="E19" s="466">
        <f t="shared" si="9"/>
        <v>128035</v>
      </c>
      <c r="F19" s="36">
        <v>1746</v>
      </c>
      <c r="G19" s="460">
        <v>625</v>
      </c>
      <c r="H19" s="460">
        <v>735</v>
      </c>
      <c r="I19" s="36">
        <v>2345</v>
      </c>
      <c r="J19" s="49">
        <f t="shared" si="15"/>
        <v>5451</v>
      </c>
      <c r="K19" s="36">
        <v>655</v>
      </c>
      <c r="L19" s="460">
        <v>800</v>
      </c>
      <c r="M19" s="460">
        <v>1365</v>
      </c>
      <c r="N19" s="36">
        <v>62</v>
      </c>
      <c r="O19" s="28">
        <f t="shared" si="16"/>
        <v>2882</v>
      </c>
      <c r="P19" s="472">
        <v>3621</v>
      </c>
      <c r="Q19" s="36">
        <v>0</v>
      </c>
      <c r="R19" s="460">
        <v>2087</v>
      </c>
      <c r="S19" s="460">
        <v>0</v>
      </c>
      <c r="T19" s="460">
        <v>36155</v>
      </c>
      <c r="U19" s="475">
        <v>12257</v>
      </c>
      <c r="V19" s="476">
        <v>25990</v>
      </c>
      <c r="W19" s="36">
        <v>0</v>
      </c>
      <c r="X19" s="49">
        <f t="shared" si="17"/>
        <v>80110</v>
      </c>
      <c r="Y19" s="36">
        <v>104</v>
      </c>
      <c r="Z19" s="460">
        <v>0</v>
      </c>
      <c r="AA19" s="460">
        <v>101</v>
      </c>
      <c r="AB19" s="36">
        <v>50</v>
      </c>
      <c r="AC19" s="28">
        <f t="shared" si="18"/>
        <v>255</v>
      </c>
      <c r="AD19" s="32">
        <v>1018</v>
      </c>
      <c r="AE19" s="460">
        <v>0</v>
      </c>
      <c r="AF19" s="460">
        <v>200</v>
      </c>
      <c r="AG19" s="36">
        <v>2530</v>
      </c>
      <c r="AH19" s="49">
        <f t="shared" si="19"/>
        <v>3748</v>
      </c>
      <c r="AI19" s="36">
        <v>4590</v>
      </c>
      <c r="AJ19" s="460">
        <v>0</v>
      </c>
      <c r="AK19" s="460">
        <v>9633</v>
      </c>
      <c r="AL19" s="36">
        <v>30352</v>
      </c>
      <c r="AM19" s="28">
        <f t="shared" si="20"/>
        <v>44575</v>
      </c>
      <c r="AN19" s="459">
        <v>0</v>
      </c>
      <c r="AO19" s="460">
        <v>0</v>
      </c>
      <c r="AP19" s="460">
        <v>0</v>
      </c>
      <c r="AQ19" s="36">
        <v>0</v>
      </c>
      <c r="AR19" s="28">
        <f t="shared" si="21"/>
        <v>0</v>
      </c>
      <c r="AS19" s="459">
        <f t="shared" si="23"/>
        <v>0</v>
      </c>
      <c r="AT19" s="460">
        <f t="shared" si="24"/>
        <v>0</v>
      </c>
      <c r="AU19" s="460">
        <f t="shared" si="25"/>
        <v>951</v>
      </c>
      <c r="AV19" s="36">
        <f t="shared" si="26"/>
        <v>5309</v>
      </c>
      <c r="AW19" s="503">
        <f t="shared" si="22"/>
        <v>6260</v>
      </c>
      <c r="AX19" s="498">
        <v>0</v>
      </c>
      <c r="AY19" s="485">
        <v>0</v>
      </c>
      <c r="AZ19" s="485">
        <v>0</v>
      </c>
      <c r="BA19" s="486">
        <v>0</v>
      </c>
      <c r="BB19" s="487">
        <v>0</v>
      </c>
      <c r="BC19" s="485">
        <v>0</v>
      </c>
      <c r="BD19" s="485">
        <v>0</v>
      </c>
      <c r="BE19" s="488">
        <v>0</v>
      </c>
      <c r="BF19" s="489">
        <v>0</v>
      </c>
      <c r="BG19" s="485">
        <v>912</v>
      </c>
      <c r="BH19" s="485">
        <v>39</v>
      </c>
      <c r="BI19" s="486">
        <v>0</v>
      </c>
      <c r="BJ19" s="487">
        <v>0</v>
      </c>
      <c r="BK19" s="485">
        <v>4897</v>
      </c>
      <c r="BL19" s="485">
        <v>412</v>
      </c>
      <c r="BM19" s="485">
        <v>0</v>
      </c>
    </row>
    <row r="20" spans="1:65" s="20" customFormat="1" ht="24.75" customHeight="1">
      <c r="A20" s="502">
        <v>14</v>
      </c>
      <c r="B20" s="132" t="s">
        <v>20</v>
      </c>
      <c r="C20" s="393">
        <f t="shared" si="10"/>
        <v>1954</v>
      </c>
      <c r="D20" s="466">
        <f t="shared" si="8"/>
        <v>520</v>
      </c>
      <c r="E20" s="466">
        <f t="shared" si="9"/>
        <v>108601</v>
      </c>
      <c r="F20" s="36">
        <v>752</v>
      </c>
      <c r="G20" s="460">
        <v>0</v>
      </c>
      <c r="H20" s="460">
        <v>5182</v>
      </c>
      <c r="I20" s="36">
        <v>0</v>
      </c>
      <c r="J20" s="49">
        <f t="shared" si="15"/>
        <v>5934</v>
      </c>
      <c r="K20" s="36">
        <v>0</v>
      </c>
      <c r="L20" s="460">
        <v>0</v>
      </c>
      <c r="M20" s="460">
        <v>0</v>
      </c>
      <c r="N20" s="36">
        <v>9638</v>
      </c>
      <c r="O20" s="28">
        <f t="shared" si="16"/>
        <v>9638</v>
      </c>
      <c r="P20" s="472">
        <v>0</v>
      </c>
      <c r="Q20" s="36">
        <v>0</v>
      </c>
      <c r="R20" s="460">
        <v>520</v>
      </c>
      <c r="S20" s="460">
        <v>0</v>
      </c>
      <c r="T20" s="460">
        <v>478</v>
      </c>
      <c r="U20" s="475">
        <v>0</v>
      </c>
      <c r="V20" s="476">
        <v>87942</v>
      </c>
      <c r="W20" s="36">
        <v>0</v>
      </c>
      <c r="X20" s="49">
        <f t="shared" si="17"/>
        <v>88940</v>
      </c>
      <c r="Y20" s="36">
        <v>551</v>
      </c>
      <c r="Z20" s="460">
        <v>0</v>
      </c>
      <c r="AA20" s="460">
        <v>0</v>
      </c>
      <c r="AB20" s="36">
        <v>528</v>
      </c>
      <c r="AC20" s="28">
        <f t="shared" si="18"/>
        <v>1079</v>
      </c>
      <c r="AD20" s="32">
        <v>0</v>
      </c>
      <c r="AE20" s="460">
        <v>0</v>
      </c>
      <c r="AF20" s="460">
        <v>0</v>
      </c>
      <c r="AG20" s="36">
        <v>0</v>
      </c>
      <c r="AH20" s="49">
        <f t="shared" si="19"/>
        <v>0</v>
      </c>
      <c r="AI20" s="36">
        <v>651</v>
      </c>
      <c r="AJ20" s="460">
        <v>0</v>
      </c>
      <c r="AK20" s="460">
        <v>0</v>
      </c>
      <c r="AL20" s="36">
        <v>4833</v>
      </c>
      <c r="AM20" s="28">
        <f t="shared" si="20"/>
        <v>5484</v>
      </c>
      <c r="AN20" s="459">
        <v>0</v>
      </c>
      <c r="AO20" s="460">
        <v>0</v>
      </c>
      <c r="AP20" s="460">
        <v>0</v>
      </c>
      <c r="AQ20" s="36">
        <v>0</v>
      </c>
      <c r="AR20" s="28">
        <f t="shared" si="21"/>
        <v>0</v>
      </c>
      <c r="AS20" s="459">
        <f t="shared" si="23"/>
        <v>0</v>
      </c>
      <c r="AT20" s="460">
        <f t="shared" si="24"/>
        <v>0</v>
      </c>
      <c r="AU20" s="460">
        <f t="shared" si="25"/>
        <v>0</v>
      </c>
      <c r="AV20" s="36">
        <f t="shared" si="26"/>
        <v>0</v>
      </c>
      <c r="AW20" s="503">
        <f t="shared" si="22"/>
        <v>0</v>
      </c>
      <c r="AX20" s="498">
        <v>0</v>
      </c>
      <c r="AY20" s="485">
        <v>0</v>
      </c>
      <c r="AZ20" s="485">
        <v>0</v>
      </c>
      <c r="BA20" s="486">
        <v>0</v>
      </c>
      <c r="BB20" s="487">
        <v>0</v>
      </c>
      <c r="BC20" s="485">
        <v>0</v>
      </c>
      <c r="BD20" s="485">
        <v>0</v>
      </c>
      <c r="BE20" s="488">
        <v>0</v>
      </c>
      <c r="BF20" s="489">
        <v>0</v>
      </c>
      <c r="BG20" s="485">
        <v>0</v>
      </c>
      <c r="BH20" s="485">
        <v>0</v>
      </c>
      <c r="BI20" s="486">
        <v>0</v>
      </c>
      <c r="BJ20" s="487">
        <v>0</v>
      </c>
      <c r="BK20" s="485">
        <v>0</v>
      </c>
      <c r="BL20" s="485">
        <v>0</v>
      </c>
      <c r="BM20" s="485">
        <v>0</v>
      </c>
    </row>
    <row r="21" spans="1:65" s="20" customFormat="1" ht="24.75" customHeight="1">
      <c r="A21" s="502">
        <v>15</v>
      </c>
      <c r="B21" s="132" t="s">
        <v>42</v>
      </c>
      <c r="C21" s="465">
        <f t="shared" si="10"/>
        <v>14290</v>
      </c>
      <c r="D21" s="466">
        <f t="shared" si="8"/>
        <v>10436</v>
      </c>
      <c r="E21" s="466">
        <f t="shared" si="9"/>
        <v>203293</v>
      </c>
      <c r="F21" s="36">
        <v>440</v>
      </c>
      <c r="G21" s="460">
        <v>8000</v>
      </c>
      <c r="H21" s="460">
        <v>7999</v>
      </c>
      <c r="I21" s="36">
        <v>811</v>
      </c>
      <c r="J21" s="49">
        <f t="shared" si="15"/>
        <v>17250</v>
      </c>
      <c r="K21" s="36">
        <v>0</v>
      </c>
      <c r="L21" s="460">
        <v>2040</v>
      </c>
      <c r="M21" s="460">
        <v>5345</v>
      </c>
      <c r="N21" s="36">
        <v>0</v>
      </c>
      <c r="O21" s="28">
        <f t="shared" si="16"/>
        <v>7385</v>
      </c>
      <c r="P21" s="472">
        <v>0</v>
      </c>
      <c r="Q21" s="36">
        <v>4344</v>
      </c>
      <c r="R21" s="460">
        <v>0</v>
      </c>
      <c r="S21" s="460">
        <v>0</v>
      </c>
      <c r="T21" s="460">
        <v>23888</v>
      </c>
      <c r="U21" s="475">
        <v>51411</v>
      </c>
      <c r="V21" s="476">
        <v>2433</v>
      </c>
      <c r="W21" s="36">
        <v>4935</v>
      </c>
      <c r="X21" s="49">
        <f t="shared" si="17"/>
        <v>87011</v>
      </c>
      <c r="Y21" s="36">
        <v>144</v>
      </c>
      <c r="Z21" s="460">
        <v>0</v>
      </c>
      <c r="AA21" s="460">
        <v>2339</v>
      </c>
      <c r="AB21" s="36">
        <v>114</v>
      </c>
      <c r="AC21" s="28">
        <f t="shared" si="18"/>
        <v>2597</v>
      </c>
      <c r="AD21" s="32">
        <v>0</v>
      </c>
      <c r="AE21" s="460">
        <v>0</v>
      </c>
      <c r="AF21" s="460">
        <v>383</v>
      </c>
      <c r="AG21" s="36">
        <v>0</v>
      </c>
      <c r="AH21" s="49">
        <f t="shared" si="19"/>
        <v>383</v>
      </c>
      <c r="AI21" s="36">
        <v>9362</v>
      </c>
      <c r="AJ21" s="460">
        <v>396</v>
      </c>
      <c r="AK21" s="460">
        <v>77745</v>
      </c>
      <c r="AL21" s="36">
        <v>21438</v>
      </c>
      <c r="AM21" s="28">
        <f t="shared" si="20"/>
        <v>108941</v>
      </c>
      <c r="AN21" s="459">
        <v>0</v>
      </c>
      <c r="AO21" s="460">
        <v>0</v>
      </c>
      <c r="AP21" s="460">
        <v>0</v>
      </c>
      <c r="AQ21" s="36">
        <v>0</v>
      </c>
      <c r="AR21" s="28">
        <f t="shared" si="21"/>
        <v>0</v>
      </c>
      <c r="AS21" s="459">
        <f t="shared" si="23"/>
        <v>0</v>
      </c>
      <c r="AT21" s="460">
        <f t="shared" si="24"/>
        <v>0</v>
      </c>
      <c r="AU21" s="460">
        <f t="shared" si="25"/>
        <v>4384</v>
      </c>
      <c r="AV21" s="36">
        <f t="shared" si="26"/>
        <v>68</v>
      </c>
      <c r="AW21" s="503">
        <f t="shared" si="22"/>
        <v>4452</v>
      </c>
      <c r="AX21" s="498">
        <v>0</v>
      </c>
      <c r="AY21" s="485">
        <v>0</v>
      </c>
      <c r="AZ21" s="485">
        <v>0</v>
      </c>
      <c r="BA21" s="486">
        <v>0</v>
      </c>
      <c r="BB21" s="487">
        <v>0</v>
      </c>
      <c r="BC21" s="485">
        <v>0</v>
      </c>
      <c r="BD21" s="485">
        <v>0</v>
      </c>
      <c r="BE21" s="488">
        <v>0</v>
      </c>
      <c r="BF21" s="489">
        <v>0</v>
      </c>
      <c r="BG21" s="485">
        <v>4347</v>
      </c>
      <c r="BH21" s="485">
        <v>37</v>
      </c>
      <c r="BI21" s="486">
        <v>0</v>
      </c>
      <c r="BJ21" s="487">
        <v>0</v>
      </c>
      <c r="BK21" s="485">
        <v>68</v>
      </c>
      <c r="BL21" s="485">
        <v>0</v>
      </c>
      <c r="BM21" s="485">
        <v>0</v>
      </c>
    </row>
    <row r="22" spans="1:65" s="20" customFormat="1" ht="24.75" customHeight="1">
      <c r="A22" s="504">
        <v>16</v>
      </c>
      <c r="B22" s="132" t="s">
        <v>21</v>
      </c>
      <c r="C22" s="393">
        <f t="shared" si="10"/>
        <v>417</v>
      </c>
      <c r="D22" s="466">
        <f t="shared" si="8"/>
        <v>9204</v>
      </c>
      <c r="E22" s="466">
        <f t="shared" si="9"/>
        <v>175133</v>
      </c>
      <c r="F22" s="36">
        <v>0</v>
      </c>
      <c r="G22" s="460">
        <v>0</v>
      </c>
      <c r="H22" s="460">
        <v>0</v>
      </c>
      <c r="I22" s="36">
        <v>0</v>
      </c>
      <c r="J22" s="49">
        <f t="shared" si="15"/>
        <v>0</v>
      </c>
      <c r="K22" s="36">
        <v>0</v>
      </c>
      <c r="L22" s="460">
        <v>0</v>
      </c>
      <c r="M22" s="460">
        <v>0</v>
      </c>
      <c r="N22" s="36">
        <v>1800</v>
      </c>
      <c r="O22" s="28">
        <f t="shared" si="16"/>
        <v>1800</v>
      </c>
      <c r="P22" s="472">
        <v>417</v>
      </c>
      <c r="Q22" s="36">
        <v>0</v>
      </c>
      <c r="R22" s="460">
        <v>9204</v>
      </c>
      <c r="S22" s="460">
        <v>0</v>
      </c>
      <c r="T22" s="460">
        <v>0</v>
      </c>
      <c r="U22" s="475">
        <v>0</v>
      </c>
      <c r="V22" s="476">
        <v>169472</v>
      </c>
      <c r="W22" s="36">
        <v>0</v>
      </c>
      <c r="X22" s="49">
        <f t="shared" si="17"/>
        <v>179093</v>
      </c>
      <c r="Y22" s="36">
        <v>0</v>
      </c>
      <c r="Z22" s="460">
        <v>0</v>
      </c>
      <c r="AA22" s="460">
        <v>0</v>
      </c>
      <c r="AB22" s="36">
        <v>15</v>
      </c>
      <c r="AC22" s="28">
        <f t="shared" si="18"/>
        <v>15</v>
      </c>
      <c r="AD22" s="32">
        <v>0</v>
      </c>
      <c r="AE22" s="460">
        <v>0</v>
      </c>
      <c r="AF22" s="460">
        <v>0</v>
      </c>
      <c r="AG22" s="36">
        <v>153</v>
      </c>
      <c r="AH22" s="49">
        <f t="shared" si="19"/>
        <v>153</v>
      </c>
      <c r="AI22" s="36">
        <v>0</v>
      </c>
      <c r="AJ22" s="460">
        <v>0</v>
      </c>
      <c r="AK22" s="460">
        <v>0</v>
      </c>
      <c r="AL22" s="36">
        <v>671</v>
      </c>
      <c r="AM22" s="28">
        <f t="shared" si="20"/>
        <v>671</v>
      </c>
      <c r="AN22" s="459">
        <v>0</v>
      </c>
      <c r="AO22" s="460">
        <v>0</v>
      </c>
      <c r="AP22" s="460">
        <v>0</v>
      </c>
      <c r="AQ22" s="36">
        <v>0</v>
      </c>
      <c r="AR22" s="28">
        <f t="shared" si="21"/>
        <v>0</v>
      </c>
      <c r="AS22" s="459">
        <f t="shared" si="23"/>
        <v>0</v>
      </c>
      <c r="AT22" s="460">
        <f t="shared" si="24"/>
        <v>0</v>
      </c>
      <c r="AU22" s="460">
        <f t="shared" si="25"/>
        <v>0</v>
      </c>
      <c r="AV22" s="36">
        <f t="shared" si="26"/>
        <v>3022</v>
      </c>
      <c r="AW22" s="503">
        <f t="shared" si="22"/>
        <v>3022</v>
      </c>
      <c r="AX22" s="498">
        <v>0</v>
      </c>
      <c r="AY22" s="485">
        <v>0</v>
      </c>
      <c r="AZ22" s="485">
        <v>0</v>
      </c>
      <c r="BA22" s="486">
        <v>0</v>
      </c>
      <c r="BB22" s="487">
        <v>0</v>
      </c>
      <c r="BC22" s="485">
        <v>0</v>
      </c>
      <c r="BD22" s="485">
        <v>0</v>
      </c>
      <c r="BE22" s="488">
        <v>0</v>
      </c>
      <c r="BF22" s="489">
        <v>0</v>
      </c>
      <c r="BG22" s="485">
        <v>0</v>
      </c>
      <c r="BH22" s="485">
        <v>0</v>
      </c>
      <c r="BI22" s="486">
        <v>0</v>
      </c>
      <c r="BJ22" s="487">
        <v>0</v>
      </c>
      <c r="BK22" s="485">
        <v>3022</v>
      </c>
      <c r="BL22" s="485">
        <v>0</v>
      </c>
      <c r="BM22" s="485">
        <v>0</v>
      </c>
    </row>
    <row r="23" spans="1:65" s="20" customFormat="1" ht="24.75" customHeight="1">
      <c r="A23" s="502">
        <v>17</v>
      </c>
      <c r="B23" s="132" t="s">
        <v>22</v>
      </c>
      <c r="C23" s="465">
        <f t="shared" si="10"/>
        <v>972</v>
      </c>
      <c r="D23" s="466">
        <f t="shared" si="8"/>
        <v>4221</v>
      </c>
      <c r="E23" s="466">
        <f t="shared" si="9"/>
        <v>57958</v>
      </c>
      <c r="F23" s="36">
        <v>0</v>
      </c>
      <c r="G23" s="460">
        <v>0</v>
      </c>
      <c r="H23" s="460">
        <v>0</v>
      </c>
      <c r="I23" s="36">
        <v>0</v>
      </c>
      <c r="J23" s="49">
        <f t="shared" si="15"/>
        <v>0</v>
      </c>
      <c r="K23" s="36">
        <v>0</v>
      </c>
      <c r="L23" s="460">
        <v>0</v>
      </c>
      <c r="M23" s="460">
        <v>0</v>
      </c>
      <c r="N23" s="36">
        <v>269</v>
      </c>
      <c r="O23" s="28">
        <f t="shared" si="16"/>
        <v>269</v>
      </c>
      <c r="P23" s="472">
        <v>0</v>
      </c>
      <c r="Q23" s="36">
        <v>972</v>
      </c>
      <c r="R23" s="460">
        <v>0</v>
      </c>
      <c r="S23" s="460">
        <v>1382</v>
      </c>
      <c r="T23" s="460">
        <v>0</v>
      </c>
      <c r="U23" s="475">
        <v>0</v>
      </c>
      <c r="V23" s="476">
        <v>0</v>
      </c>
      <c r="W23" s="36">
        <v>24960</v>
      </c>
      <c r="X23" s="49">
        <f t="shared" si="17"/>
        <v>27314</v>
      </c>
      <c r="Y23" s="36">
        <v>0</v>
      </c>
      <c r="Z23" s="460">
        <v>7</v>
      </c>
      <c r="AA23" s="460">
        <v>0</v>
      </c>
      <c r="AB23" s="36">
        <v>97</v>
      </c>
      <c r="AC23" s="28">
        <f t="shared" si="18"/>
        <v>104</v>
      </c>
      <c r="AD23" s="509">
        <v>0</v>
      </c>
      <c r="AE23" s="460">
        <v>0</v>
      </c>
      <c r="AF23" s="460">
        <v>0</v>
      </c>
      <c r="AG23" s="36">
        <v>3587</v>
      </c>
      <c r="AH23" s="49">
        <f t="shared" si="19"/>
        <v>3587</v>
      </c>
      <c r="AI23" s="509">
        <v>0</v>
      </c>
      <c r="AJ23" s="460">
        <v>0</v>
      </c>
      <c r="AK23" s="460">
        <v>0</v>
      </c>
      <c r="AL23" s="36">
        <v>18452</v>
      </c>
      <c r="AM23" s="28">
        <f t="shared" si="20"/>
        <v>18452</v>
      </c>
      <c r="AN23" s="459">
        <v>0</v>
      </c>
      <c r="AO23" s="460">
        <v>0</v>
      </c>
      <c r="AP23" s="460">
        <v>0</v>
      </c>
      <c r="AQ23" s="36">
        <v>0</v>
      </c>
      <c r="AR23" s="28">
        <f t="shared" si="21"/>
        <v>0</v>
      </c>
      <c r="AS23" s="459">
        <f t="shared" si="23"/>
        <v>0</v>
      </c>
      <c r="AT23" s="460">
        <f t="shared" si="24"/>
        <v>2832</v>
      </c>
      <c r="AU23" s="460">
        <f t="shared" si="25"/>
        <v>0</v>
      </c>
      <c r="AV23" s="36">
        <f t="shared" si="26"/>
        <v>10593</v>
      </c>
      <c r="AW23" s="503">
        <f t="shared" si="22"/>
        <v>13425</v>
      </c>
      <c r="AX23" s="498">
        <v>0</v>
      </c>
      <c r="AY23" s="485">
        <v>0</v>
      </c>
      <c r="AZ23" s="485">
        <v>0</v>
      </c>
      <c r="BA23" s="486">
        <v>0</v>
      </c>
      <c r="BB23" s="487">
        <v>0</v>
      </c>
      <c r="BC23" s="485">
        <v>2832</v>
      </c>
      <c r="BD23" s="485">
        <v>0</v>
      </c>
      <c r="BE23" s="488">
        <v>0</v>
      </c>
      <c r="BF23" s="489">
        <v>0</v>
      </c>
      <c r="BG23" s="485">
        <v>0</v>
      </c>
      <c r="BH23" s="485">
        <v>0</v>
      </c>
      <c r="BI23" s="486">
        <v>0</v>
      </c>
      <c r="BJ23" s="487">
        <v>0</v>
      </c>
      <c r="BK23" s="485">
        <v>7751</v>
      </c>
      <c r="BL23" s="485">
        <v>0</v>
      </c>
      <c r="BM23" s="485">
        <v>2842</v>
      </c>
    </row>
    <row r="24" spans="1:65" s="89" customFormat="1" ht="24.75" customHeight="1">
      <c r="A24" s="504">
        <v>18</v>
      </c>
      <c r="B24" s="132" t="s">
        <v>43</v>
      </c>
      <c r="C24" s="465"/>
      <c r="D24" s="466"/>
      <c r="E24" s="466"/>
      <c r="F24" s="35"/>
      <c r="G24" s="462"/>
      <c r="H24" s="462"/>
      <c r="I24" s="35"/>
      <c r="J24" s="49"/>
      <c r="K24" s="35"/>
      <c r="L24" s="462"/>
      <c r="M24" s="462"/>
      <c r="N24" s="35"/>
      <c r="O24" s="28"/>
      <c r="P24" s="495"/>
      <c r="Q24" s="35"/>
      <c r="R24" s="462"/>
      <c r="S24" s="462"/>
      <c r="T24" s="462"/>
      <c r="U24" s="496"/>
      <c r="V24" s="497"/>
      <c r="W24" s="35"/>
      <c r="X24" s="49"/>
      <c r="Y24" s="35"/>
      <c r="Z24" s="462"/>
      <c r="AA24" s="462"/>
      <c r="AB24" s="35"/>
      <c r="AC24" s="28"/>
      <c r="AD24" s="510"/>
      <c r="AE24" s="462"/>
      <c r="AF24" s="462"/>
      <c r="AG24" s="35"/>
      <c r="AH24" s="49"/>
      <c r="AI24" s="41"/>
      <c r="AJ24" s="462"/>
      <c r="AK24" s="462"/>
      <c r="AL24" s="35"/>
      <c r="AM24" s="28"/>
      <c r="AN24" s="461"/>
      <c r="AO24" s="462"/>
      <c r="AP24" s="462"/>
      <c r="AQ24" s="35"/>
      <c r="AR24" s="28"/>
      <c r="AS24" s="459"/>
      <c r="AT24" s="460"/>
      <c r="AU24" s="460"/>
      <c r="AV24" s="36"/>
      <c r="AW24" s="503"/>
      <c r="AX24" s="498"/>
      <c r="AY24" s="466"/>
      <c r="AZ24" s="466"/>
      <c r="BA24" s="490"/>
      <c r="BB24" s="491"/>
      <c r="BC24" s="466"/>
      <c r="BD24" s="466"/>
      <c r="BE24" s="492"/>
      <c r="BF24" s="493"/>
      <c r="BG24" s="466"/>
      <c r="BH24" s="466"/>
      <c r="BI24" s="490"/>
      <c r="BJ24" s="491"/>
      <c r="BK24" s="466"/>
      <c r="BL24" s="466"/>
      <c r="BM24" s="466"/>
    </row>
    <row r="25" spans="1:65" s="20" customFormat="1" ht="24.75" customHeight="1">
      <c r="A25" s="502">
        <v>19</v>
      </c>
      <c r="B25" s="132" t="s">
        <v>23</v>
      </c>
      <c r="C25" s="465">
        <f t="shared" si="10"/>
        <v>1310</v>
      </c>
      <c r="D25" s="466">
        <f t="shared" si="8"/>
        <v>550</v>
      </c>
      <c r="E25" s="466">
        <f t="shared" si="9"/>
        <v>50434</v>
      </c>
      <c r="F25" s="36">
        <v>0</v>
      </c>
      <c r="G25" s="460">
        <v>0</v>
      </c>
      <c r="H25" s="460">
        <v>0</v>
      </c>
      <c r="I25" s="36">
        <v>0</v>
      </c>
      <c r="J25" s="49">
        <f aca="true" t="shared" si="27" ref="J25:J37">SUM(F25:I25)</f>
        <v>0</v>
      </c>
      <c r="K25" s="36">
        <v>0</v>
      </c>
      <c r="L25" s="460">
        <v>0</v>
      </c>
      <c r="M25" s="460">
        <v>0</v>
      </c>
      <c r="N25" s="36">
        <v>252</v>
      </c>
      <c r="O25" s="28">
        <f aca="true" t="shared" si="28" ref="O25:O37">SUM(K25:N25)</f>
        <v>252</v>
      </c>
      <c r="P25" s="472">
        <v>1310</v>
      </c>
      <c r="Q25" s="36">
        <v>0</v>
      </c>
      <c r="R25" s="460">
        <v>550</v>
      </c>
      <c r="S25" s="460">
        <v>0</v>
      </c>
      <c r="T25" s="460">
        <v>0</v>
      </c>
      <c r="U25" s="475">
        <v>0</v>
      </c>
      <c r="V25" s="508">
        <v>3409</v>
      </c>
      <c r="W25" s="36">
        <v>1380</v>
      </c>
      <c r="X25" s="49">
        <f aca="true" t="shared" si="29" ref="X25:X37">SUM(P25:W25)</f>
        <v>6649</v>
      </c>
      <c r="Y25" s="36">
        <v>0</v>
      </c>
      <c r="Z25" s="460">
        <v>0</v>
      </c>
      <c r="AA25" s="460">
        <v>0</v>
      </c>
      <c r="AB25" s="36">
        <v>0</v>
      </c>
      <c r="AC25" s="28">
        <f aca="true" t="shared" si="30" ref="AC25:AC37">SUM(Y25:AB25)</f>
        <v>0</v>
      </c>
      <c r="AD25" s="32">
        <v>0</v>
      </c>
      <c r="AE25" s="460">
        <v>0</v>
      </c>
      <c r="AF25" s="460">
        <v>0</v>
      </c>
      <c r="AG25" s="36">
        <v>452</v>
      </c>
      <c r="AH25" s="49">
        <f aca="true" t="shared" si="31" ref="AH25:AH36">SUM(AD25:AG25)</f>
        <v>452</v>
      </c>
      <c r="AI25" s="36">
        <v>0</v>
      </c>
      <c r="AJ25" s="460">
        <v>0</v>
      </c>
      <c r="AK25" s="460">
        <v>0</v>
      </c>
      <c r="AL25" s="36">
        <v>44941</v>
      </c>
      <c r="AM25" s="28">
        <f aca="true" t="shared" si="32" ref="AM25:AM37">SUM(AI25:AL25)</f>
        <v>44941</v>
      </c>
      <c r="AN25" s="459">
        <v>0</v>
      </c>
      <c r="AO25" s="460">
        <v>0</v>
      </c>
      <c r="AP25" s="460">
        <v>0</v>
      </c>
      <c r="AQ25" s="36">
        <v>0</v>
      </c>
      <c r="AR25" s="28">
        <f aca="true" t="shared" si="33" ref="AR25:AR36">SUM(AN25:AQ25)</f>
        <v>0</v>
      </c>
      <c r="AS25" s="459">
        <f t="shared" si="23"/>
        <v>0</v>
      </c>
      <c r="AT25" s="460">
        <f t="shared" si="24"/>
        <v>0</v>
      </c>
      <c r="AU25" s="460">
        <f t="shared" si="25"/>
        <v>0</v>
      </c>
      <c r="AV25" s="36">
        <f t="shared" si="26"/>
        <v>0</v>
      </c>
      <c r="AW25" s="503">
        <f aca="true" t="shared" si="34" ref="AW25:AW37">SUM(AS25:AV25)</f>
        <v>0</v>
      </c>
      <c r="AX25" s="498">
        <v>0</v>
      </c>
      <c r="AY25" s="485">
        <v>0</v>
      </c>
      <c r="AZ25" s="485">
        <v>0</v>
      </c>
      <c r="BA25" s="486">
        <v>0</v>
      </c>
      <c r="BB25" s="487">
        <v>0</v>
      </c>
      <c r="BC25" s="485">
        <v>0</v>
      </c>
      <c r="BD25" s="485">
        <v>0</v>
      </c>
      <c r="BE25" s="488">
        <v>0</v>
      </c>
      <c r="BF25" s="489">
        <v>0</v>
      </c>
      <c r="BG25" s="485">
        <v>0</v>
      </c>
      <c r="BH25" s="485">
        <v>0</v>
      </c>
      <c r="BI25" s="486">
        <v>0</v>
      </c>
      <c r="BJ25" s="487">
        <v>0</v>
      </c>
      <c r="BK25" s="485">
        <v>0</v>
      </c>
      <c r="BL25" s="485">
        <v>0</v>
      </c>
      <c r="BM25" s="485">
        <v>0</v>
      </c>
    </row>
    <row r="26" spans="1:65" s="20" customFormat="1" ht="24.75" customHeight="1">
      <c r="A26" s="502">
        <v>20</v>
      </c>
      <c r="B26" s="132" t="s">
        <v>24</v>
      </c>
      <c r="C26" s="465">
        <f t="shared" si="10"/>
        <v>7474</v>
      </c>
      <c r="D26" s="466">
        <f t="shared" si="8"/>
        <v>6508</v>
      </c>
      <c r="E26" s="466">
        <f t="shared" si="9"/>
        <v>127917</v>
      </c>
      <c r="F26" s="36">
        <v>2386</v>
      </c>
      <c r="G26" s="460">
        <v>4678</v>
      </c>
      <c r="H26" s="460">
        <v>16099</v>
      </c>
      <c r="I26" s="36">
        <v>0</v>
      </c>
      <c r="J26" s="49">
        <f t="shared" si="27"/>
        <v>23163</v>
      </c>
      <c r="K26" s="36">
        <v>0</v>
      </c>
      <c r="L26" s="460">
        <v>0</v>
      </c>
      <c r="M26" s="460">
        <v>0</v>
      </c>
      <c r="N26" s="36">
        <v>0</v>
      </c>
      <c r="O26" s="28">
        <f t="shared" si="28"/>
        <v>0</v>
      </c>
      <c r="P26" s="472">
        <v>0</v>
      </c>
      <c r="Q26" s="36">
        <v>2461</v>
      </c>
      <c r="R26" s="460">
        <v>1830</v>
      </c>
      <c r="S26" s="460">
        <v>0</v>
      </c>
      <c r="T26" s="460">
        <v>0</v>
      </c>
      <c r="U26" s="475">
        <v>54887</v>
      </c>
      <c r="V26" s="476">
        <v>0</v>
      </c>
      <c r="W26" s="36">
        <v>0</v>
      </c>
      <c r="X26" s="49">
        <f t="shared" si="29"/>
        <v>59178</v>
      </c>
      <c r="Y26" s="36">
        <v>174</v>
      </c>
      <c r="Z26" s="460">
        <v>0</v>
      </c>
      <c r="AA26" s="460">
        <v>1428</v>
      </c>
      <c r="AB26" s="36">
        <v>0</v>
      </c>
      <c r="AC26" s="28">
        <f t="shared" si="30"/>
        <v>1602</v>
      </c>
      <c r="AD26" s="32">
        <v>0</v>
      </c>
      <c r="AE26" s="460">
        <v>0</v>
      </c>
      <c r="AF26" s="460">
        <v>3793</v>
      </c>
      <c r="AG26" s="36">
        <v>0</v>
      </c>
      <c r="AH26" s="49">
        <f t="shared" si="31"/>
        <v>3793</v>
      </c>
      <c r="AI26" s="36">
        <v>2364</v>
      </c>
      <c r="AJ26" s="460">
        <v>0</v>
      </c>
      <c r="AK26" s="460">
        <v>51428</v>
      </c>
      <c r="AL26" s="36">
        <v>0</v>
      </c>
      <c r="AM26" s="28">
        <f t="shared" si="32"/>
        <v>53792</v>
      </c>
      <c r="AN26" s="459">
        <v>0</v>
      </c>
      <c r="AO26" s="460">
        <v>0</v>
      </c>
      <c r="AP26" s="460">
        <v>0</v>
      </c>
      <c r="AQ26" s="36">
        <v>0</v>
      </c>
      <c r="AR26" s="28">
        <f t="shared" si="33"/>
        <v>0</v>
      </c>
      <c r="AS26" s="459">
        <f t="shared" si="23"/>
        <v>89</v>
      </c>
      <c r="AT26" s="460">
        <f t="shared" si="24"/>
        <v>0</v>
      </c>
      <c r="AU26" s="460">
        <f t="shared" si="25"/>
        <v>282</v>
      </c>
      <c r="AV26" s="36">
        <f t="shared" si="26"/>
        <v>0</v>
      </c>
      <c r="AW26" s="503">
        <f t="shared" si="34"/>
        <v>371</v>
      </c>
      <c r="AX26" s="498">
        <v>0</v>
      </c>
      <c r="AY26" s="485">
        <v>0</v>
      </c>
      <c r="AZ26" s="485">
        <v>89</v>
      </c>
      <c r="BA26" s="486">
        <v>0</v>
      </c>
      <c r="BB26" s="487">
        <v>0</v>
      </c>
      <c r="BC26" s="485">
        <v>0</v>
      </c>
      <c r="BD26" s="485">
        <v>0</v>
      </c>
      <c r="BE26" s="488">
        <v>0</v>
      </c>
      <c r="BF26" s="489">
        <v>0</v>
      </c>
      <c r="BG26" s="485">
        <v>203</v>
      </c>
      <c r="BH26" s="485">
        <v>79</v>
      </c>
      <c r="BI26" s="486">
        <v>0</v>
      </c>
      <c r="BJ26" s="487">
        <v>0</v>
      </c>
      <c r="BK26" s="485">
        <v>0</v>
      </c>
      <c r="BL26" s="485">
        <v>0</v>
      </c>
      <c r="BM26" s="485">
        <v>0</v>
      </c>
    </row>
    <row r="27" spans="1:65" s="20" customFormat="1" ht="24.75" customHeight="1">
      <c r="A27" s="502">
        <v>21</v>
      </c>
      <c r="B27" s="132" t="s">
        <v>25</v>
      </c>
      <c r="C27" s="393">
        <f t="shared" si="10"/>
        <v>4116</v>
      </c>
      <c r="D27" s="466">
        <f t="shared" si="8"/>
        <v>13254</v>
      </c>
      <c r="E27" s="466">
        <f t="shared" si="9"/>
        <v>136944</v>
      </c>
      <c r="F27" s="36">
        <v>0</v>
      </c>
      <c r="G27" s="460">
        <v>0</v>
      </c>
      <c r="H27" s="460">
        <v>462</v>
      </c>
      <c r="I27" s="36">
        <v>0</v>
      </c>
      <c r="J27" s="49">
        <f t="shared" si="27"/>
        <v>462</v>
      </c>
      <c r="K27" s="36">
        <v>0</v>
      </c>
      <c r="L27" s="460">
        <v>0</v>
      </c>
      <c r="M27" s="460">
        <v>0</v>
      </c>
      <c r="N27" s="36">
        <v>0</v>
      </c>
      <c r="O27" s="28">
        <f t="shared" si="28"/>
        <v>0</v>
      </c>
      <c r="P27" s="472">
        <v>2500</v>
      </c>
      <c r="Q27" s="36">
        <v>41</v>
      </c>
      <c r="R27" s="460">
        <v>5497</v>
      </c>
      <c r="S27" s="460">
        <v>3926</v>
      </c>
      <c r="T27" s="460">
        <v>71575</v>
      </c>
      <c r="U27" s="473">
        <v>25240</v>
      </c>
      <c r="V27" s="476">
        <v>0</v>
      </c>
      <c r="W27" s="36">
        <v>0</v>
      </c>
      <c r="X27" s="49">
        <f t="shared" si="29"/>
        <v>108779</v>
      </c>
      <c r="Y27" s="36">
        <v>16</v>
      </c>
      <c r="Z27" s="460">
        <v>28</v>
      </c>
      <c r="AA27" s="460">
        <v>2076</v>
      </c>
      <c r="AB27" s="36">
        <v>0</v>
      </c>
      <c r="AC27" s="28">
        <f t="shared" si="30"/>
        <v>2120</v>
      </c>
      <c r="AD27" s="32">
        <v>0</v>
      </c>
      <c r="AE27" s="460">
        <v>0</v>
      </c>
      <c r="AF27" s="460">
        <v>2666</v>
      </c>
      <c r="AG27" s="36">
        <v>0</v>
      </c>
      <c r="AH27" s="49">
        <f t="shared" si="31"/>
        <v>2666</v>
      </c>
      <c r="AI27" s="36">
        <v>1559</v>
      </c>
      <c r="AJ27" s="460">
        <v>2540</v>
      </c>
      <c r="AK27" s="460">
        <v>33474</v>
      </c>
      <c r="AL27" s="36">
        <v>0</v>
      </c>
      <c r="AM27" s="28">
        <f t="shared" si="32"/>
        <v>37573</v>
      </c>
      <c r="AN27" s="459">
        <v>0</v>
      </c>
      <c r="AO27" s="460">
        <v>0</v>
      </c>
      <c r="AP27" s="460">
        <v>0</v>
      </c>
      <c r="AQ27" s="36">
        <v>0</v>
      </c>
      <c r="AR27" s="28">
        <f t="shared" si="33"/>
        <v>0</v>
      </c>
      <c r="AS27" s="459">
        <f t="shared" si="23"/>
        <v>0</v>
      </c>
      <c r="AT27" s="460">
        <f t="shared" si="24"/>
        <v>1263</v>
      </c>
      <c r="AU27" s="460">
        <f t="shared" si="25"/>
        <v>1451</v>
      </c>
      <c r="AV27" s="36">
        <f t="shared" si="26"/>
        <v>0</v>
      </c>
      <c r="AW27" s="503">
        <f t="shared" si="34"/>
        <v>2714</v>
      </c>
      <c r="AX27" s="498">
        <v>0</v>
      </c>
      <c r="AY27" s="485">
        <v>0</v>
      </c>
      <c r="AZ27" s="485">
        <v>0</v>
      </c>
      <c r="BA27" s="486">
        <v>0</v>
      </c>
      <c r="BB27" s="487">
        <v>0</v>
      </c>
      <c r="BC27" s="485">
        <v>1250</v>
      </c>
      <c r="BD27" s="485">
        <v>13</v>
      </c>
      <c r="BE27" s="488">
        <v>0</v>
      </c>
      <c r="BF27" s="489">
        <v>0</v>
      </c>
      <c r="BG27" s="485">
        <v>1408</v>
      </c>
      <c r="BH27" s="485">
        <v>43</v>
      </c>
      <c r="BI27" s="486">
        <v>0</v>
      </c>
      <c r="BJ27" s="487">
        <v>0</v>
      </c>
      <c r="BK27" s="485">
        <v>0</v>
      </c>
      <c r="BL27" s="485">
        <v>0</v>
      </c>
      <c r="BM27" s="485">
        <v>0</v>
      </c>
    </row>
    <row r="28" spans="1:65" s="20" customFormat="1" ht="24.75" customHeight="1">
      <c r="A28" s="502">
        <v>22</v>
      </c>
      <c r="B28" s="132" t="s">
        <v>74</v>
      </c>
      <c r="C28" s="465">
        <f t="shared" si="10"/>
        <v>0</v>
      </c>
      <c r="D28" s="466">
        <f t="shared" si="8"/>
        <v>9310</v>
      </c>
      <c r="E28" s="466">
        <f t="shared" si="9"/>
        <v>157158</v>
      </c>
      <c r="F28" s="36">
        <v>0</v>
      </c>
      <c r="G28" s="460">
        <v>0</v>
      </c>
      <c r="H28" s="460">
        <v>3427</v>
      </c>
      <c r="I28" s="36">
        <v>0</v>
      </c>
      <c r="J28" s="49">
        <f t="shared" si="27"/>
        <v>3427</v>
      </c>
      <c r="K28" s="36">
        <v>0</v>
      </c>
      <c r="L28" s="460">
        <v>5041</v>
      </c>
      <c r="M28" s="460">
        <v>5741</v>
      </c>
      <c r="N28" s="36">
        <v>0</v>
      </c>
      <c r="O28" s="28">
        <f t="shared" si="28"/>
        <v>10782</v>
      </c>
      <c r="P28" s="472">
        <v>0</v>
      </c>
      <c r="Q28" s="36">
        <v>0</v>
      </c>
      <c r="R28" s="460">
        <v>2885</v>
      </c>
      <c r="S28" s="460">
        <v>16</v>
      </c>
      <c r="T28" s="460">
        <v>16004</v>
      </c>
      <c r="U28" s="475">
        <v>12617</v>
      </c>
      <c r="V28" s="476">
        <v>0</v>
      </c>
      <c r="W28" s="36">
        <v>0</v>
      </c>
      <c r="X28" s="49">
        <f t="shared" si="29"/>
        <v>31522</v>
      </c>
      <c r="Y28" s="36">
        <v>0</v>
      </c>
      <c r="Z28" s="460">
        <v>9</v>
      </c>
      <c r="AA28" s="460">
        <v>1193</v>
      </c>
      <c r="AB28" s="36">
        <v>0</v>
      </c>
      <c r="AC28" s="28">
        <f t="shared" si="30"/>
        <v>1202</v>
      </c>
      <c r="AD28" s="32">
        <v>0</v>
      </c>
      <c r="AE28" s="460">
        <v>0</v>
      </c>
      <c r="AF28" s="460">
        <v>0</v>
      </c>
      <c r="AG28" s="36">
        <v>0</v>
      </c>
      <c r="AH28" s="49">
        <f t="shared" si="31"/>
        <v>0</v>
      </c>
      <c r="AI28" s="36">
        <v>0</v>
      </c>
      <c r="AJ28" s="460">
        <v>1314</v>
      </c>
      <c r="AK28" s="460">
        <v>50786</v>
      </c>
      <c r="AL28" s="36">
        <v>0</v>
      </c>
      <c r="AM28" s="28">
        <f t="shared" si="32"/>
        <v>52100</v>
      </c>
      <c r="AN28" s="459">
        <v>0</v>
      </c>
      <c r="AO28" s="460">
        <v>0</v>
      </c>
      <c r="AP28" s="460">
        <v>0</v>
      </c>
      <c r="AQ28" s="36">
        <v>0</v>
      </c>
      <c r="AR28" s="28">
        <f t="shared" si="33"/>
        <v>0</v>
      </c>
      <c r="AS28" s="459">
        <f t="shared" si="23"/>
        <v>0</v>
      </c>
      <c r="AT28" s="460">
        <f t="shared" si="24"/>
        <v>45</v>
      </c>
      <c r="AU28" s="460">
        <f t="shared" si="25"/>
        <v>67390</v>
      </c>
      <c r="AV28" s="36">
        <f t="shared" si="26"/>
        <v>0</v>
      </c>
      <c r="AW28" s="503">
        <f t="shared" si="34"/>
        <v>67435</v>
      </c>
      <c r="AX28" s="498">
        <v>0</v>
      </c>
      <c r="AY28" s="485">
        <v>0</v>
      </c>
      <c r="AZ28" s="485">
        <v>0</v>
      </c>
      <c r="BA28" s="486">
        <v>0</v>
      </c>
      <c r="BB28" s="487">
        <v>0</v>
      </c>
      <c r="BC28" s="485">
        <v>45</v>
      </c>
      <c r="BD28" s="485">
        <v>0</v>
      </c>
      <c r="BE28" s="488">
        <v>0</v>
      </c>
      <c r="BF28" s="489">
        <v>0</v>
      </c>
      <c r="BG28" s="485">
        <v>67390</v>
      </c>
      <c r="BH28" s="485">
        <v>0</v>
      </c>
      <c r="BI28" s="486">
        <v>0</v>
      </c>
      <c r="BJ28" s="487">
        <v>0</v>
      </c>
      <c r="BK28" s="485">
        <v>0</v>
      </c>
      <c r="BL28" s="485">
        <v>0</v>
      </c>
      <c r="BM28" s="485">
        <v>0</v>
      </c>
    </row>
    <row r="29" spans="1:65" s="20" customFormat="1" ht="24.75" customHeight="1">
      <c r="A29" s="502">
        <v>23</v>
      </c>
      <c r="B29" s="132" t="s">
        <v>26</v>
      </c>
      <c r="C29" s="393">
        <f t="shared" si="10"/>
        <v>0</v>
      </c>
      <c r="D29" s="466">
        <f t="shared" si="8"/>
        <v>1004</v>
      </c>
      <c r="E29" s="466">
        <f t="shared" si="9"/>
        <v>75693</v>
      </c>
      <c r="F29" s="36">
        <v>0</v>
      </c>
      <c r="G29" s="460">
        <v>0</v>
      </c>
      <c r="H29" s="460">
        <v>13790</v>
      </c>
      <c r="I29" s="36">
        <v>0</v>
      </c>
      <c r="J29" s="49">
        <f t="shared" si="27"/>
        <v>13790</v>
      </c>
      <c r="K29" s="36">
        <v>0</v>
      </c>
      <c r="L29" s="460">
        <v>0</v>
      </c>
      <c r="M29" s="460">
        <v>0</v>
      </c>
      <c r="N29" s="36">
        <v>0</v>
      </c>
      <c r="O29" s="28">
        <f t="shared" si="28"/>
        <v>0</v>
      </c>
      <c r="P29" s="472">
        <v>0</v>
      </c>
      <c r="Q29" s="36">
        <v>0</v>
      </c>
      <c r="R29" s="460">
        <v>0</v>
      </c>
      <c r="S29" s="460">
        <v>0</v>
      </c>
      <c r="T29" s="460">
        <v>7782</v>
      </c>
      <c r="U29" s="475">
        <v>226</v>
      </c>
      <c r="V29" s="476">
        <v>0</v>
      </c>
      <c r="W29" s="36">
        <v>0</v>
      </c>
      <c r="X29" s="49">
        <f t="shared" si="29"/>
        <v>8008</v>
      </c>
      <c r="Y29" s="36">
        <v>0</v>
      </c>
      <c r="Z29" s="460">
        <v>0</v>
      </c>
      <c r="AA29" s="460">
        <v>1040</v>
      </c>
      <c r="AB29" s="36">
        <v>0</v>
      </c>
      <c r="AC29" s="28">
        <f t="shared" si="30"/>
        <v>1040</v>
      </c>
      <c r="AD29" s="32">
        <v>0</v>
      </c>
      <c r="AE29" s="460">
        <v>0</v>
      </c>
      <c r="AF29" s="460">
        <v>4025</v>
      </c>
      <c r="AG29" s="36">
        <v>0</v>
      </c>
      <c r="AH29" s="49">
        <f t="shared" si="31"/>
        <v>4025</v>
      </c>
      <c r="AI29" s="36">
        <v>0</v>
      </c>
      <c r="AJ29" s="460">
        <v>1004</v>
      </c>
      <c r="AK29" s="460">
        <v>46739</v>
      </c>
      <c r="AL29" s="36">
        <v>0</v>
      </c>
      <c r="AM29" s="28">
        <f t="shared" si="32"/>
        <v>47743</v>
      </c>
      <c r="AN29" s="459">
        <v>0</v>
      </c>
      <c r="AO29" s="460">
        <v>0</v>
      </c>
      <c r="AP29" s="460">
        <v>0</v>
      </c>
      <c r="AQ29" s="36">
        <v>0</v>
      </c>
      <c r="AR29" s="28">
        <f t="shared" si="33"/>
        <v>0</v>
      </c>
      <c r="AS29" s="459">
        <f t="shared" si="23"/>
        <v>0</v>
      </c>
      <c r="AT29" s="460">
        <f t="shared" si="24"/>
        <v>0</v>
      </c>
      <c r="AU29" s="460">
        <f t="shared" si="25"/>
        <v>2091</v>
      </c>
      <c r="AV29" s="36">
        <f t="shared" si="26"/>
        <v>0</v>
      </c>
      <c r="AW29" s="503">
        <f t="shared" si="34"/>
        <v>2091</v>
      </c>
      <c r="AX29" s="498">
        <v>0</v>
      </c>
      <c r="AY29" s="485">
        <v>0</v>
      </c>
      <c r="AZ29" s="485">
        <v>0</v>
      </c>
      <c r="BA29" s="486">
        <v>0</v>
      </c>
      <c r="BB29" s="487">
        <v>0</v>
      </c>
      <c r="BC29" s="485">
        <v>0</v>
      </c>
      <c r="BD29" s="485">
        <v>0</v>
      </c>
      <c r="BE29" s="488">
        <v>0</v>
      </c>
      <c r="BF29" s="489">
        <v>0</v>
      </c>
      <c r="BG29" s="485">
        <v>1291</v>
      </c>
      <c r="BH29" s="485">
        <v>0</v>
      </c>
      <c r="BI29" s="486">
        <v>800</v>
      </c>
      <c r="BJ29" s="487">
        <v>0</v>
      </c>
      <c r="BK29" s="485">
        <v>0</v>
      </c>
      <c r="BL29" s="485">
        <v>0</v>
      </c>
      <c r="BM29" s="485">
        <v>0</v>
      </c>
    </row>
    <row r="30" spans="1:65" s="20" customFormat="1" ht="24.75" customHeight="1">
      <c r="A30" s="502">
        <v>24</v>
      </c>
      <c r="B30" s="132" t="s">
        <v>27</v>
      </c>
      <c r="C30" s="465">
        <f t="shared" si="10"/>
        <v>1217</v>
      </c>
      <c r="D30" s="466">
        <f t="shared" si="8"/>
        <v>4723</v>
      </c>
      <c r="E30" s="466">
        <f t="shared" si="9"/>
        <v>113191</v>
      </c>
      <c r="F30" s="36">
        <v>0</v>
      </c>
      <c r="G30" s="460">
        <v>0</v>
      </c>
      <c r="H30" s="460">
        <v>0</v>
      </c>
      <c r="I30" s="36">
        <v>0</v>
      </c>
      <c r="J30" s="49">
        <f t="shared" si="27"/>
        <v>0</v>
      </c>
      <c r="K30" s="36">
        <v>0</v>
      </c>
      <c r="L30" s="460">
        <v>0</v>
      </c>
      <c r="M30" s="460">
        <v>0</v>
      </c>
      <c r="N30" s="36">
        <v>0</v>
      </c>
      <c r="O30" s="28">
        <f t="shared" si="28"/>
        <v>0</v>
      </c>
      <c r="P30" s="511">
        <v>1217</v>
      </c>
      <c r="Q30" s="36">
        <v>0</v>
      </c>
      <c r="R30" s="460">
        <v>4697</v>
      </c>
      <c r="S30" s="460">
        <v>0</v>
      </c>
      <c r="T30" s="460">
        <v>2504</v>
      </c>
      <c r="U30" s="475">
        <v>7763</v>
      </c>
      <c r="V30" s="476">
        <v>46918</v>
      </c>
      <c r="W30" s="36">
        <v>14496</v>
      </c>
      <c r="X30" s="49">
        <f t="shared" si="29"/>
        <v>77595</v>
      </c>
      <c r="Y30" s="36">
        <v>0</v>
      </c>
      <c r="Z30" s="460">
        <v>0</v>
      </c>
      <c r="AA30" s="460">
        <v>0</v>
      </c>
      <c r="AB30" s="36">
        <v>0</v>
      </c>
      <c r="AC30" s="28">
        <f t="shared" si="30"/>
        <v>0</v>
      </c>
      <c r="AD30" s="32">
        <v>0</v>
      </c>
      <c r="AE30" s="460">
        <v>0</v>
      </c>
      <c r="AF30" s="460">
        <v>0</v>
      </c>
      <c r="AG30" s="36">
        <v>745</v>
      </c>
      <c r="AH30" s="49">
        <f t="shared" si="31"/>
        <v>745</v>
      </c>
      <c r="AI30" s="36">
        <v>0</v>
      </c>
      <c r="AJ30" s="460">
        <v>0</v>
      </c>
      <c r="AK30" s="460">
        <v>0</v>
      </c>
      <c r="AL30" s="36">
        <v>33237</v>
      </c>
      <c r="AM30" s="28">
        <f t="shared" si="32"/>
        <v>33237</v>
      </c>
      <c r="AN30" s="459">
        <v>0</v>
      </c>
      <c r="AO30" s="460">
        <v>0</v>
      </c>
      <c r="AP30" s="460">
        <v>0</v>
      </c>
      <c r="AQ30" s="36">
        <v>0</v>
      </c>
      <c r="AR30" s="28">
        <f t="shared" si="33"/>
        <v>0</v>
      </c>
      <c r="AS30" s="459">
        <f t="shared" si="23"/>
        <v>0</v>
      </c>
      <c r="AT30" s="460">
        <f t="shared" si="24"/>
        <v>26</v>
      </c>
      <c r="AU30" s="460">
        <f t="shared" si="25"/>
        <v>0</v>
      </c>
      <c r="AV30" s="36">
        <f t="shared" si="26"/>
        <v>7528</v>
      </c>
      <c r="AW30" s="503">
        <f t="shared" si="34"/>
        <v>7554</v>
      </c>
      <c r="AX30" s="498">
        <v>0</v>
      </c>
      <c r="AY30" s="485">
        <v>0</v>
      </c>
      <c r="AZ30" s="485">
        <v>0</v>
      </c>
      <c r="BA30" s="486">
        <v>0</v>
      </c>
      <c r="BB30" s="487">
        <v>0</v>
      </c>
      <c r="BC30" s="485">
        <v>0</v>
      </c>
      <c r="BD30" s="485">
        <v>26</v>
      </c>
      <c r="BE30" s="488">
        <v>0</v>
      </c>
      <c r="BF30" s="489">
        <v>0</v>
      </c>
      <c r="BG30" s="485">
        <v>0</v>
      </c>
      <c r="BH30" s="485">
        <v>0</v>
      </c>
      <c r="BI30" s="486">
        <v>0</v>
      </c>
      <c r="BJ30" s="487">
        <v>0</v>
      </c>
      <c r="BK30" s="485">
        <v>7528</v>
      </c>
      <c r="BL30" s="485">
        <v>0</v>
      </c>
      <c r="BM30" s="485">
        <v>0</v>
      </c>
    </row>
    <row r="31" spans="1:65" s="20" customFormat="1" ht="24.75" customHeight="1">
      <c r="A31" s="502">
        <v>25</v>
      </c>
      <c r="B31" s="132" t="s">
        <v>39</v>
      </c>
      <c r="C31" s="468">
        <f t="shared" si="10"/>
        <v>0</v>
      </c>
      <c r="D31" s="466">
        <f t="shared" si="8"/>
        <v>0</v>
      </c>
      <c r="E31" s="466">
        <f t="shared" si="9"/>
        <v>372680</v>
      </c>
      <c r="F31" s="36">
        <v>0</v>
      </c>
      <c r="G31" s="460">
        <v>0</v>
      </c>
      <c r="H31" s="460">
        <v>0</v>
      </c>
      <c r="I31" s="36">
        <v>0</v>
      </c>
      <c r="J31" s="49">
        <f t="shared" si="27"/>
        <v>0</v>
      </c>
      <c r="K31" s="36">
        <v>0</v>
      </c>
      <c r="L31" s="460">
        <v>0</v>
      </c>
      <c r="M31" s="460">
        <v>1889</v>
      </c>
      <c r="N31" s="36">
        <v>3836</v>
      </c>
      <c r="O31" s="28">
        <f t="shared" si="28"/>
        <v>5725</v>
      </c>
      <c r="P31" s="472">
        <v>0</v>
      </c>
      <c r="Q31" s="36">
        <v>0</v>
      </c>
      <c r="R31" s="460">
        <v>0</v>
      </c>
      <c r="S31" s="460">
        <v>0</v>
      </c>
      <c r="T31" s="460">
        <v>16123</v>
      </c>
      <c r="U31" s="475">
        <v>0</v>
      </c>
      <c r="V31" s="476">
        <v>302742</v>
      </c>
      <c r="W31" s="36">
        <v>0</v>
      </c>
      <c r="X31" s="49">
        <f t="shared" si="29"/>
        <v>318865</v>
      </c>
      <c r="Y31" s="36">
        <v>0</v>
      </c>
      <c r="Z31" s="460">
        <v>0</v>
      </c>
      <c r="AA31" s="460">
        <v>169</v>
      </c>
      <c r="AB31" s="36">
        <v>2600</v>
      </c>
      <c r="AC31" s="28">
        <f t="shared" si="30"/>
        <v>2769</v>
      </c>
      <c r="AD31" s="32">
        <v>0</v>
      </c>
      <c r="AE31" s="460">
        <v>0</v>
      </c>
      <c r="AF31" s="460">
        <v>0</v>
      </c>
      <c r="AG31" s="36">
        <v>1078</v>
      </c>
      <c r="AH31" s="49">
        <f t="shared" si="31"/>
        <v>1078</v>
      </c>
      <c r="AI31" s="36">
        <v>0</v>
      </c>
      <c r="AJ31" s="460">
        <v>0</v>
      </c>
      <c r="AK31" s="460">
        <v>0</v>
      </c>
      <c r="AL31" s="36">
        <v>41700</v>
      </c>
      <c r="AM31" s="28">
        <f t="shared" si="32"/>
        <v>41700</v>
      </c>
      <c r="AN31" s="459">
        <v>0</v>
      </c>
      <c r="AO31" s="460">
        <v>0</v>
      </c>
      <c r="AP31" s="460">
        <v>0</v>
      </c>
      <c r="AQ31" s="36">
        <v>0</v>
      </c>
      <c r="AR31" s="28">
        <f t="shared" si="33"/>
        <v>0</v>
      </c>
      <c r="AS31" s="459">
        <f t="shared" si="23"/>
        <v>0</v>
      </c>
      <c r="AT31" s="460">
        <f t="shared" si="24"/>
        <v>0</v>
      </c>
      <c r="AU31" s="460">
        <f t="shared" si="25"/>
        <v>0</v>
      </c>
      <c r="AV31" s="36">
        <f t="shared" si="26"/>
        <v>2543</v>
      </c>
      <c r="AW31" s="503">
        <f>SUM(AS31:AV31)</f>
        <v>2543</v>
      </c>
      <c r="AX31" s="498">
        <v>0</v>
      </c>
      <c r="AY31" s="485">
        <v>0</v>
      </c>
      <c r="AZ31" s="485">
        <v>0</v>
      </c>
      <c r="BA31" s="486">
        <v>0</v>
      </c>
      <c r="BB31" s="487">
        <v>0</v>
      </c>
      <c r="BC31" s="485">
        <v>0</v>
      </c>
      <c r="BD31" s="485">
        <v>0</v>
      </c>
      <c r="BE31" s="488">
        <v>0</v>
      </c>
      <c r="BF31" s="489">
        <v>0</v>
      </c>
      <c r="BG31" s="485">
        <v>0</v>
      </c>
      <c r="BH31" s="485">
        <v>0</v>
      </c>
      <c r="BI31" s="486">
        <v>0</v>
      </c>
      <c r="BJ31" s="487">
        <v>0</v>
      </c>
      <c r="BK31" s="485">
        <v>1807</v>
      </c>
      <c r="BL31" s="485">
        <v>736</v>
      </c>
      <c r="BM31" s="485">
        <v>0</v>
      </c>
    </row>
    <row r="32" spans="1:65" s="20" customFormat="1" ht="24.75" customHeight="1">
      <c r="A32" s="502">
        <v>26</v>
      </c>
      <c r="B32" s="132" t="s">
        <v>28</v>
      </c>
      <c r="C32" s="465">
        <f t="shared" si="10"/>
        <v>893</v>
      </c>
      <c r="D32" s="466">
        <f t="shared" si="8"/>
        <v>8589</v>
      </c>
      <c r="E32" s="466">
        <f t="shared" si="9"/>
        <v>74141</v>
      </c>
      <c r="F32" s="36">
        <v>101</v>
      </c>
      <c r="G32" s="460">
        <v>0</v>
      </c>
      <c r="H32" s="460">
        <v>0</v>
      </c>
      <c r="I32" s="36">
        <v>233</v>
      </c>
      <c r="J32" s="49">
        <f t="shared" si="27"/>
        <v>334</v>
      </c>
      <c r="K32" s="36">
        <v>0</v>
      </c>
      <c r="L32" s="460">
        <v>2682</v>
      </c>
      <c r="M32" s="460">
        <v>0</v>
      </c>
      <c r="N32" s="36">
        <v>855</v>
      </c>
      <c r="O32" s="28">
        <f t="shared" si="28"/>
        <v>3537</v>
      </c>
      <c r="P32" s="472">
        <v>188</v>
      </c>
      <c r="Q32" s="36">
        <v>0</v>
      </c>
      <c r="R32" s="460">
        <v>3274</v>
      </c>
      <c r="S32" s="460">
        <v>0</v>
      </c>
      <c r="T32" s="460">
        <v>0</v>
      </c>
      <c r="U32" s="475">
        <v>0</v>
      </c>
      <c r="V32" s="476">
        <v>30529</v>
      </c>
      <c r="W32" s="36">
        <v>0</v>
      </c>
      <c r="X32" s="49">
        <f t="shared" si="29"/>
        <v>33991</v>
      </c>
      <c r="Y32" s="36">
        <v>53</v>
      </c>
      <c r="Z32" s="460">
        <v>16</v>
      </c>
      <c r="AA32" s="460">
        <v>0</v>
      </c>
      <c r="AB32" s="36">
        <v>4228</v>
      </c>
      <c r="AC32" s="28">
        <f t="shared" si="30"/>
        <v>4297</v>
      </c>
      <c r="AD32" s="32">
        <v>0</v>
      </c>
      <c r="AE32" s="460">
        <v>0</v>
      </c>
      <c r="AF32" s="460">
        <v>0</v>
      </c>
      <c r="AG32" s="36">
        <v>25</v>
      </c>
      <c r="AH32" s="49">
        <f t="shared" si="31"/>
        <v>25</v>
      </c>
      <c r="AI32" s="36">
        <v>551</v>
      </c>
      <c r="AJ32" s="460">
        <v>332</v>
      </c>
      <c r="AK32" s="460">
        <v>0</v>
      </c>
      <c r="AL32" s="36">
        <v>31390</v>
      </c>
      <c r="AM32" s="28">
        <f t="shared" si="32"/>
        <v>32273</v>
      </c>
      <c r="AN32" s="459">
        <v>0</v>
      </c>
      <c r="AO32" s="460">
        <v>0</v>
      </c>
      <c r="AP32" s="460">
        <v>0</v>
      </c>
      <c r="AQ32" s="36">
        <v>0</v>
      </c>
      <c r="AR32" s="28">
        <f t="shared" si="33"/>
        <v>0</v>
      </c>
      <c r="AS32" s="459">
        <f t="shared" si="23"/>
        <v>0</v>
      </c>
      <c r="AT32" s="460">
        <f t="shared" si="24"/>
        <v>2285</v>
      </c>
      <c r="AU32" s="460">
        <f t="shared" si="25"/>
        <v>0</v>
      </c>
      <c r="AV32" s="36">
        <f t="shared" si="26"/>
        <v>6881</v>
      </c>
      <c r="AW32" s="503">
        <f t="shared" si="34"/>
        <v>9166</v>
      </c>
      <c r="AX32" s="498">
        <v>0</v>
      </c>
      <c r="AY32" s="485">
        <v>0</v>
      </c>
      <c r="AZ32" s="485">
        <v>0</v>
      </c>
      <c r="BA32" s="486">
        <v>0</v>
      </c>
      <c r="BB32" s="487">
        <v>0</v>
      </c>
      <c r="BC32" s="485">
        <v>1520</v>
      </c>
      <c r="BD32" s="485">
        <v>0</v>
      </c>
      <c r="BE32" s="488">
        <v>765</v>
      </c>
      <c r="BF32" s="489">
        <v>0</v>
      </c>
      <c r="BG32" s="485">
        <v>0</v>
      </c>
      <c r="BH32" s="485">
        <v>0</v>
      </c>
      <c r="BI32" s="486">
        <v>0</v>
      </c>
      <c r="BJ32" s="487">
        <v>0</v>
      </c>
      <c r="BK32" s="485">
        <v>5994</v>
      </c>
      <c r="BL32" s="485">
        <v>32</v>
      </c>
      <c r="BM32" s="485">
        <v>855</v>
      </c>
    </row>
    <row r="33" spans="1:65" s="20" customFormat="1" ht="24.75" customHeight="1">
      <c r="A33" s="502">
        <v>27</v>
      </c>
      <c r="B33" s="132" t="s">
        <v>29</v>
      </c>
      <c r="C33" s="467">
        <f t="shared" si="10"/>
        <v>0</v>
      </c>
      <c r="D33" s="466">
        <f t="shared" si="8"/>
        <v>0</v>
      </c>
      <c r="E33" s="466">
        <f t="shared" si="9"/>
        <v>92969</v>
      </c>
      <c r="F33" s="36">
        <v>0</v>
      </c>
      <c r="G33" s="460">
        <v>0</v>
      </c>
      <c r="H33" s="460">
        <v>0</v>
      </c>
      <c r="I33" s="36">
        <v>0</v>
      </c>
      <c r="J33" s="49">
        <f t="shared" si="27"/>
        <v>0</v>
      </c>
      <c r="K33" s="36">
        <v>0</v>
      </c>
      <c r="L33" s="460">
        <v>0</v>
      </c>
      <c r="M33" s="460">
        <v>0</v>
      </c>
      <c r="N33" s="36">
        <v>0</v>
      </c>
      <c r="O33" s="28">
        <f t="shared" si="28"/>
        <v>0</v>
      </c>
      <c r="P33" s="472">
        <v>0</v>
      </c>
      <c r="Q33" s="36">
        <v>0</v>
      </c>
      <c r="R33" s="460">
        <v>0</v>
      </c>
      <c r="S33" s="460">
        <v>0</v>
      </c>
      <c r="T33" s="460">
        <v>50672</v>
      </c>
      <c r="U33" s="475">
        <v>1139</v>
      </c>
      <c r="V33" s="476">
        <v>0</v>
      </c>
      <c r="W33" s="36">
        <v>0</v>
      </c>
      <c r="X33" s="49">
        <f t="shared" si="29"/>
        <v>51811</v>
      </c>
      <c r="Y33" s="36">
        <v>0</v>
      </c>
      <c r="Z33" s="460">
        <v>0</v>
      </c>
      <c r="AA33" s="460">
        <v>148</v>
      </c>
      <c r="AB33" s="36">
        <v>0</v>
      </c>
      <c r="AC33" s="28">
        <f t="shared" si="30"/>
        <v>148</v>
      </c>
      <c r="AD33" s="32">
        <v>0</v>
      </c>
      <c r="AE33" s="460">
        <v>0</v>
      </c>
      <c r="AF33" s="460">
        <v>1190</v>
      </c>
      <c r="AG33" s="36">
        <v>0</v>
      </c>
      <c r="AH33" s="49">
        <f t="shared" si="31"/>
        <v>1190</v>
      </c>
      <c r="AI33" s="36">
        <v>0</v>
      </c>
      <c r="AJ33" s="460">
        <v>0</v>
      </c>
      <c r="AK33" s="460">
        <v>37200</v>
      </c>
      <c r="AL33" s="36">
        <v>0</v>
      </c>
      <c r="AM33" s="28">
        <f t="shared" si="32"/>
        <v>37200</v>
      </c>
      <c r="AN33" s="459">
        <v>0</v>
      </c>
      <c r="AO33" s="460">
        <v>0</v>
      </c>
      <c r="AP33" s="460">
        <v>0</v>
      </c>
      <c r="AQ33" s="36">
        <v>0</v>
      </c>
      <c r="AR33" s="28">
        <f t="shared" si="33"/>
        <v>0</v>
      </c>
      <c r="AS33" s="459">
        <f t="shared" si="23"/>
        <v>0</v>
      </c>
      <c r="AT33" s="460">
        <f t="shared" si="24"/>
        <v>0</v>
      </c>
      <c r="AU33" s="460">
        <f t="shared" si="25"/>
        <v>2620</v>
      </c>
      <c r="AV33" s="36">
        <f t="shared" si="26"/>
        <v>0</v>
      </c>
      <c r="AW33" s="503">
        <f t="shared" si="34"/>
        <v>2620</v>
      </c>
      <c r="AX33" s="498">
        <v>0</v>
      </c>
      <c r="AY33" s="485">
        <v>0</v>
      </c>
      <c r="AZ33" s="485">
        <v>0</v>
      </c>
      <c r="BA33" s="486">
        <v>0</v>
      </c>
      <c r="BB33" s="487">
        <v>0</v>
      </c>
      <c r="BC33" s="485">
        <v>0</v>
      </c>
      <c r="BD33" s="485">
        <v>0</v>
      </c>
      <c r="BE33" s="488">
        <v>0</v>
      </c>
      <c r="BF33" s="489">
        <v>0</v>
      </c>
      <c r="BG33" s="485">
        <v>1979</v>
      </c>
      <c r="BH33" s="485">
        <v>0</v>
      </c>
      <c r="BI33" s="486">
        <v>641</v>
      </c>
      <c r="BJ33" s="487">
        <v>0</v>
      </c>
      <c r="BK33" s="485">
        <v>0</v>
      </c>
      <c r="BL33" s="485">
        <v>0</v>
      </c>
      <c r="BM33" s="485">
        <v>0</v>
      </c>
    </row>
    <row r="34" spans="1:65" s="20" customFormat="1" ht="24.75" customHeight="1">
      <c r="A34" s="502">
        <v>28</v>
      </c>
      <c r="B34" s="132" t="s">
        <v>30</v>
      </c>
      <c r="C34" s="467">
        <f t="shared" si="10"/>
        <v>0</v>
      </c>
      <c r="D34" s="466">
        <f t="shared" si="8"/>
        <v>0</v>
      </c>
      <c r="E34" s="466">
        <f t="shared" si="9"/>
        <v>65038</v>
      </c>
      <c r="F34" s="36">
        <v>0</v>
      </c>
      <c r="G34" s="460">
        <v>0</v>
      </c>
      <c r="H34" s="460">
        <v>0</v>
      </c>
      <c r="I34" s="36">
        <v>0</v>
      </c>
      <c r="J34" s="49">
        <f t="shared" si="27"/>
        <v>0</v>
      </c>
      <c r="K34" s="36">
        <v>0</v>
      </c>
      <c r="L34" s="460">
        <v>0</v>
      </c>
      <c r="M34" s="460">
        <v>0</v>
      </c>
      <c r="N34" s="36">
        <v>2055</v>
      </c>
      <c r="O34" s="28">
        <f t="shared" si="28"/>
        <v>2055</v>
      </c>
      <c r="P34" s="472">
        <v>0</v>
      </c>
      <c r="Q34" s="36">
        <v>0</v>
      </c>
      <c r="R34" s="460">
        <v>0</v>
      </c>
      <c r="S34" s="460">
        <v>0</v>
      </c>
      <c r="T34" s="460">
        <v>0</v>
      </c>
      <c r="U34" s="475">
        <v>0</v>
      </c>
      <c r="V34" s="476">
        <v>26522</v>
      </c>
      <c r="W34" s="36">
        <v>9812</v>
      </c>
      <c r="X34" s="49">
        <f t="shared" si="29"/>
        <v>36334</v>
      </c>
      <c r="Y34" s="36">
        <v>0</v>
      </c>
      <c r="Z34" s="460">
        <v>0</v>
      </c>
      <c r="AA34" s="460">
        <v>0</v>
      </c>
      <c r="AB34" s="36">
        <v>680</v>
      </c>
      <c r="AC34" s="28">
        <f t="shared" si="30"/>
        <v>680</v>
      </c>
      <c r="AD34" s="32">
        <v>0</v>
      </c>
      <c r="AE34" s="460">
        <v>0</v>
      </c>
      <c r="AF34" s="460">
        <v>0</v>
      </c>
      <c r="AG34" s="36">
        <v>741</v>
      </c>
      <c r="AH34" s="49">
        <f t="shared" si="31"/>
        <v>741</v>
      </c>
      <c r="AI34" s="36">
        <v>0</v>
      </c>
      <c r="AJ34" s="460">
        <v>0</v>
      </c>
      <c r="AK34" s="460">
        <v>0</v>
      </c>
      <c r="AL34" s="36">
        <v>22306</v>
      </c>
      <c r="AM34" s="28">
        <f t="shared" si="32"/>
        <v>22306</v>
      </c>
      <c r="AN34" s="459">
        <v>0</v>
      </c>
      <c r="AO34" s="460">
        <v>0</v>
      </c>
      <c r="AP34" s="460">
        <v>0</v>
      </c>
      <c r="AQ34" s="36">
        <v>0</v>
      </c>
      <c r="AR34" s="28">
        <f t="shared" si="33"/>
        <v>0</v>
      </c>
      <c r="AS34" s="459">
        <f t="shared" si="23"/>
        <v>0</v>
      </c>
      <c r="AT34" s="460">
        <f t="shared" si="24"/>
        <v>0</v>
      </c>
      <c r="AU34" s="460">
        <f t="shared" si="25"/>
        <v>0</v>
      </c>
      <c r="AV34" s="36">
        <f t="shared" si="26"/>
        <v>2922</v>
      </c>
      <c r="AW34" s="503">
        <f t="shared" si="34"/>
        <v>2922</v>
      </c>
      <c r="AX34" s="498">
        <v>0</v>
      </c>
      <c r="AY34" s="485">
        <v>0</v>
      </c>
      <c r="AZ34" s="485">
        <v>0</v>
      </c>
      <c r="BA34" s="486">
        <v>0</v>
      </c>
      <c r="BB34" s="487">
        <v>0</v>
      </c>
      <c r="BC34" s="485">
        <v>0</v>
      </c>
      <c r="BD34" s="485">
        <v>0</v>
      </c>
      <c r="BE34" s="488">
        <v>0</v>
      </c>
      <c r="BF34" s="489">
        <v>0</v>
      </c>
      <c r="BG34" s="485">
        <v>0</v>
      </c>
      <c r="BH34" s="485">
        <v>0</v>
      </c>
      <c r="BI34" s="486">
        <v>0</v>
      </c>
      <c r="BJ34" s="487">
        <v>0</v>
      </c>
      <c r="BK34" s="485">
        <v>2658</v>
      </c>
      <c r="BL34" s="485">
        <v>62</v>
      </c>
      <c r="BM34" s="485">
        <v>202</v>
      </c>
    </row>
    <row r="35" spans="1:65" s="20" customFormat="1" ht="24.75" customHeight="1">
      <c r="A35" s="502">
        <v>29</v>
      </c>
      <c r="B35" s="132" t="s">
        <v>31</v>
      </c>
      <c r="C35" s="393">
        <f t="shared" si="10"/>
        <v>1160</v>
      </c>
      <c r="D35" s="466">
        <f t="shared" si="8"/>
        <v>0</v>
      </c>
      <c r="E35" s="466">
        <f t="shared" si="9"/>
        <v>44892</v>
      </c>
      <c r="F35" s="36">
        <v>0</v>
      </c>
      <c r="G35" s="460">
        <v>0</v>
      </c>
      <c r="H35" s="460">
        <v>0</v>
      </c>
      <c r="I35" s="36">
        <v>0</v>
      </c>
      <c r="J35" s="49">
        <f t="shared" si="27"/>
        <v>0</v>
      </c>
      <c r="K35" s="36">
        <v>0</v>
      </c>
      <c r="L35" s="460">
        <v>0</v>
      </c>
      <c r="M35" s="460">
        <v>1014</v>
      </c>
      <c r="N35" s="36">
        <v>0</v>
      </c>
      <c r="O35" s="28">
        <f t="shared" si="28"/>
        <v>1014</v>
      </c>
      <c r="P35" s="472">
        <v>1160</v>
      </c>
      <c r="Q35" s="36">
        <v>0</v>
      </c>
      <c r="R35" s="460">
        <v>0</v>
      </c>
      <c r="S35" s="460">
        <v>0</v>
      </c>
      <c r="T35" s="460">
        <v>13568</v>
      </c>
      <c r="U35" s="473">
        <v>0</v>
      </c>
      <c r="V35" s="476">
        <v>0</v>
      </c>
      <c r="W35" s="36">
        <v>0</v>
      </c>
      <c r="X35" s="49">
        <f t="shared" si="29"/>
        <v>14728</v>
      </c>
      <c r="Y35" s="36">
        <v>0</v>
      </c>
      <c r="Z35" s="460">
        <v>0</v>
      </c>
      <c r="AA35" s="460">
        <v>0</v>
      </c>
      <c r="AB35" s="36">
        <v>0</v>
      </c>
      <c r="AC35" s="28">
        <f t="shared" si="30"/>
        <v>0</v>
      </c>
      <c r="AD35" s="32">
        <v>0</v>
      </c>
      <c r="AE35" s="460">
        <v>0</v>
      </c>
      <c r="AF35" s="460">
        <v>1581</v>
      </c>
      <c r="AG35" s="36">
        <v>0</v>
      </c>
      <c r="AH35" s="49">
        <f t="shared" si="31"/>
        <v>1581</v>
      </c>
      <c r="AI35" s="36">
        <v>0</v>
      </c>
      <c r="AJ35" s="460">
        <v>0</v>
      </c>
      <c r="AK35" s="460">
        <v>28729</v>
      </c>
      <c r="AL35" s="36">
        <v>0</v>
      </c>
      <c r="AM35" s="28">
        <f t="shared" si="32"/>
        <v>28729</v>
      </c>
      <c r="AN35" s="459">
        <v>0</v>
      </c>
      <c r="AO35" s="460">
        <v>0</v>
      </c>
      <c r="AP35" s="460">
        <v>0</v>
      </c>
      <c r="AQ35" s="36">
        <v>0</v>
      </c>
      <c r="AR35" s="28">
        <f t="shared" si="33"/>
        <v>0</v>
      </c>
      <c r="AS35" s="459">
        <f t="shared" si="23"/>
        <v>0</v>
      </c>
      <c r="AT35" s="460">
        <f t="shared" si="24"/>
        <v>0</v>
      </c>
      <c r="AU35" s="460">
        <f t="shared" si="25"/>
        <v>0</v>
      </c>
      <c r="AV35" s="36">
        <f t="shared" si="26"/>
        <v>0</v>
      </c>
      <c r="AW35" s="503">
        <f t="shared" si="34"/>
        <v>0</v>
      </c>
      <c r="AX35" s="498">
        <v>0</v>
      </c>
      <c r="AY35" s="485">
        <v>0</v>
      </c>
      <c r="AZ35" s="485">
        <v>0</v>
      </c>
      <c r="BA35" s="486">
        <v>0</v>
      </c>
      <c r="BB35" s="487">
        <v>0</v>
      </c>
      <c r="BC35" s="485">
        <v>0</v>
      </c>
      <c r="BD35" s="485">
        <v>0</v>
      </c>
      <c r="BE35" s="488">
        <v>0</v>
      </c>
      <c r="BF35" s="489">
        <v>0</v>
      </c>
      <c r="BG35" s="485">
        <v>0</v>
      </c>
      <c r="BH35" s="485">
        <v>0</v>
      </c>
      <c r="BI35" s="486">
        <v>0</v>
      </c>
      <c r="BJ35" s="487">
        <v>0</v>
      </c>
      <c r="BK35" s="485">
        <v>0</v>
      </c>
      <c r="BL35" s="485">
        <v>0</v>
      </c>
      <c r="BM35" s="485">
        <v>0</v>
      </c>
    </row>
    <row r="36" spans="1:65" s="20" customFormat="1" ht="24.75" customHeight="1">
      <c r="A36" s="579">
        <v>30</v>
      </c>
      <c r="B36" s="132" t="s">
        <v>32</v>
      </c>
      <c r="C36" s="468">
        <f t="shared" si="10"/>
        <v>528</v>
      </c>
      <c r="D36" s="40">
        <f t="shared" si="8"/>
        <v>188</v>
      </c>
      <c r="E36" s="40">
        <f t="shared" si="9"/>
        <v>43255</v>
      </c>
      <c r="F36" s="36">
        <v>0</v>
      </c>
      <c r="G36" s="460">
        <v>0</v>
      </c>
      <c r="H36" s="460">
        <v>0</v>
      </c>
      <c r="I36" s="36">
        <v>0</v>
      </c>
      <c r="J36" s="49">
        <f t="shared" si="27"/>
        <v>0</v>
      </c>
      <c r="K36" s="36">
        <v>0</v>
      </c>
      <c r="L36" s="460">
        <v>0</v>
      </c>
      <c r="M36" s="460">
        <v>0</v>
      </c>
      <c r="N36" s="36">
        <v>0</v>
      </c>
      <c r="O36" s="28">
        <f t="shared" si="28"/>
        <v>0</v>
      </c>
      <c r="P36" s="472">
        <v>348</v>
      </c>
      <c r="Q36" s="36">
        <v>0</v>
      </c>
      <c r="R36" s="460">
        <v>188</v>
      </c>
      <c r="S36" s="460">
        <v>0</v>
      </c>
      <c r="T36" s="460">
        <v>6538</v>
      </c>
      <c r="U36" s="36">
        <v>6684</v>
      </c>
      <c r="V36" s="476">
        <v>6268</v>
      </c>
      <c r="W36" s="36">
        <v>0</v>
      </c>
      <c r="X36" s="49">
        <f t="shared" si="29"/>
        <v>20026</v>
      </c>
      <c r="Y36" s="36">
        <v>0</v>
      </c>
      <c r="Z36" s="460">
        <v>0</v>
      </c>
      <c r="AA36" s="460">
        <v>0</v>
      </c>
      <c r="AB36" s="36">
        <v>0</v>
      </c>
      <c r="AC36" s="28">
        <f t="shared" si="30"/>
        <v>0</v>
      </c>
      <c r="AD36" s="32">
        <v>0</v>
      </c>
      <c r="AE36" s="460">
        <v>0</v>
      </c>
      <c r="AF36" s="460">
        <v>2055</v>
      </c>
      <c r="AG36" s="36">
        <v>1302</v>
      </c>
      <c r="AH36" s="49">
        <f t="shared" si="31"/>
        <v>3357</v>
      </c>
      <c r="AI36" s="36">
        <v>180</v>
      </c>
      <c r="AJ36" s="460">
        <v>0</v>
      </c>
      <c r="AK36" s="460">
        <v>1925</v>
      </c>
      <c r="AL36" s="36">
        <v>11570</v>
      </c>
      <c r="AM36" s="28">
        <f t="shared" si="32"/>
        <v>13675</v>
      </c>
      <c r="AN36" s="459">
        <v>0</v>
      </c>
      <c r="AO36" s="460">
        <v>0</v>
      </c>
      <c r="AP36" s="460">
        <v>0</v>
      </c>
      <c r="AQ36" s="36">
        <v>0</v>
      </c>
      <c r="AR36" s="28">
        <f t="shared" si="33"/>
        <v>0</v>
      </c>
      <c r="AS36" s="459">
        <f>AX36+AY36+AZ36+BA36</f>
        <v>0</v>
      </c>
      <c r="AT36" s="460">
        <f t="shared" si="24"/>
        <v>0</v>
      </c>
      <c r="AU36" s="460">
        <f t="shared" si="25"/>
        <v>3017</v>
      </c>
      <c r="AV36" s="36">
        <f t="shared" si="26"/>
        <v>3896</v>
      </c>
      <c r="AW36" s="503">
        <f t="shared" si="34"/>
        <v>6913</v>
      </c>
      <c r="AX36" s="498">
        <v>0</v>
      </c>
      <c r="AY36" s="485">
        <v>0</v>
      </c>
      <c r="AZ36" s="485">
        <v>0</v>
      </c>
      <c r="BA36" s="486">
        <v>0</v>
      </c>
      <c r="BB36" s="487">
        <v>0</v>
      </c>
      <c r="BC36" s="485">
        <v>0</v>
      </c>
      <c r="BD36" s="485">
        <v>0</v>
      </c>
      <c r="BE36" s="488">
        <v>0</v>
      </c>
      <c r="BF36" s="489">
        <v>0</v>
      </c>
      <c r="BG36" s="485">
        <v>3017</v>
      </c>
      <c r="BH36" s="485">
        <v>0</v>
      </c>
      <c r="BI36" s="486">
        <v>0</v>
      </c>
      <c r="BJ36" s="487">
        <v>0</v>
      </c>
      <c r="BK36" s="485">
        <v>3896</v>
      </c>
      <c r="BL36" s="485">
        <v>0</v>
      </c>
      <c r="BM36" s="485">
        <v>0</v>
      </c>
    </row>
    <row r="37" spans="1:65" s="20" customFormat="1" ht="24.75" customHeight="1" thickBot="1">
      <c r="A37" s="580">
        <v>31</v>
      </c>
      <c r="B37" s="678" t="s">
        <v>315</v>
      </c>
      <c r="C37" s="581">
        <f t="shared" si="10"/>
        <v>14231</v>
      </c>
      <c r="D37" s="583">
        <f t="shared" si="8"/>
        <v>21173</v>
      </c>
      <c r="E37" s="583">
        <f t="shared" si="9"/>
        <v>112393</v>
      </c>
      <c r="F37" s="582">
        <v>0</v>
      </c>
      <c r="G37" s="512">
        <v>0</v>
      </c>
      <c r="H37" s="512">
        <v>0</v>
      </c>
      <c r="I37" s="584">
        <v>0</v>
      </c>
      <c r="J37" s="585">
        <f t="shared" si="27"/>
        <v>0</v>
      </c>
      <c r="K37" s="582">
        <v>6930</v>
      </c>
      <c r="L37" s="512">
        <v>1919</v>
      </c>
      <c r="M37" s="512">
        <v>0</v>
      </c>
      <c r="N37" s="584">
        <v>733</v>
      </c>
      <c r="O37" s="585">
        <f t="shared" si="28"/>
        <v>9582</v>
      </c>
      <c r="P37" s="582">
        <v>4565</v>
      </c>
      <c r="Q37" s="512">
        <v>0</v>
      </c>
      <c r="R37" s="512">
        <v>14528</v>
      </c>
      <c r="S37" s="512">
        <v>0</v>
      </c>
      <c r="T37" s="512">
        <v>0</v>
      </c>
      <c r="U37" s="512">
        <v>0</v>
      </c>
      <c r="V37" s="512">
        <v>42296</v>
      </c>
      <c r="W37" s="584">
        <v>0</v>
      </c>
      <c r="X37" s="596">
        <f t="shared" si="29"/>
        <v>61389</v>
      </c>
      <c r="Y37" s="582">
        <v>346</v>
      </c>
      <c r="Z37" s="512">
        <v>2115</v>
      </c>
      <c r="AA37" s="512">
        <v>0</v>
      </c>
      <c r="AB37" s="584">
        <v>1946</v>
      </c>
      <c r="AC37" s="596">
        <f t="shared" si="30"/>
        <v>4407</v>
      </c>
      <c r="AD37" s="582">
        <v>0</v>
      </c>
      <c r="AE37" s="512">
        <v>0</v>
      </c>
      <c r="AF37" s="512">
        <v>0</v>
      </c>
      <c r="AG37" s="584">
        <v>0</v>
      </c>
      <c r="AH37" s="596">
        <f>SUM(AD37:AG37)</f>
        <v>0</v>
      </c>
      <c r="AI37" s="582">
        <v>2372</v>
      </c>
      <c r="AJ37" s="512">
        <v>2572</v>
      </c>
      <c r="AK37" s="512">
        <v>0</v>
      </c>
      <c r="AL37" s="584">
        <v>67366</v>
      </c>
      <c r="AM37" s="596">
        <f t="shared" si="32"/>
        <v>72310</v>
      </c>
      <c r="AN37" s="582">
        <v>0</v>
      </c>
      <c r="AO37" s="512">
        <v>0</v>
      </c>
      <c r="AP37" s="512">
        <v>0</v>
      </c>
      <c r="AQ37" s="584">
        <v>0</v>
      </c>
      <c r="AR37" s="596">
        <f>SUM(AN37:AQ37)</f>
        <v>0</v>
      </c>
      <c r="AS37" s="582">
        <f>SUM(AX37:BA37)</f>
        <v>18</v>
      </c>
      <c r="AT37" s="512">
        <f>SUM(BB37:BE37)</f>
        <v>39</v>
      </c>
      <c r="AU37" s="512">
        <f>SUM(BF37:BI37)</f>
        <v>0</v>
      </c>
      <c r="AV37" s="584">
        <f>SUM(BJ37:BM37)</f>
        <v>52</v>
      </c>
      <c r="AW37" s="596">
        <f t="shared" si="34"/>
        <v>109</v>
      </c>
      <c r="AX37" s="498">
        <v>0</v>
      </c>
      <c r="AY37" s="485">
        <v>0</v>
      </c>
      <c r="AZ37" s="485">
        <v>18</v>
      </c>
      <c r="BA37" s="486">
        <v>0</v>
      </c>
      <c r="BB37" s="487">
        <v>0</v>
      </c>
      <c r="BC37" s="485">
        <v>0</v>
      </c>
      <c r="BD37" s="485">
        <v>38</v>
      </c>
      <c r="BE37" s="488">
        <v>1</v>
      </c>
      <c r="BF37" s="489">
        <v>0</v>
      </c>
      <c r="BG37" s="485">
        <v>0</v>
      </c>
      <c r="BH37" s="485">
        <v>0</v>
      </c>
      <c r="BI37" s="486">
        <v>0</v>
      </c>
      <c r="BJ37" s="487">
        <v>0</v>
      </c>
      <c r="BK37" s="485">
        <v>52</v>
      </c>
      <c r="BL37" s="485">
        <v>0</v>
      </c>
      <c r="BM37" s="485">
        <v>0</v>
      </c>
    </row>
    <row r="38" spans="1:65" s="20" customFormat="1" ht="24.75" customHeight="1" thickBot="1">
      <c r="A38" s="505"/>
      <c r="B38" s="569" t="s">
        <v>5</v>
      </c>
      <c r="C38" s="407">
        <f>SUM(F38,K38,P38,Q38,Y38,AD38,AI38,,AN38,AS38)</f>
        <v>142119</v>
      </c>
      <c r="D38" s="506">
        <f>SUM(G38,L38,R38,S38,Z38,AE38,AJ38,AO38,AT38)</f>
        <v>315962</v>
      </c>
      <c r="E38" s="506">
        <f>SUM(H38,I38,M38,N38,T38,U38,V38,W38,AA38,AB38,AF38,AG38,AK38,AL38,AP38,AQ38,AU38,AV38)</f>
        <v>7479562</v>
      </c>
      <c r="F38" s="570">
        <f aca="true" t="shared" si="35" ref="F38:AW38">SUM(F7:F37)</f>
        <v>24092</v>
      </c>
      <c r="G38" s="571">
        <f t="shared" si="35"/>
        <v>19024</v>
      </c>
      <c r="H38" s="571">
        <f t="shared" si="35"/>
        <v>68913</v>
      </c>
      <c r="I38" s="572">
        <f t="shared" si="35"/>
        <v>100097</v>
      </c>
      <c r="J38" s="573">
        <f t="shared" si="35"/>
        <v>212126</v>
      </c>
      <c r="K38" s="574">
        <f t="shared" si="35"/>
        <v>9428</v>
      </c>
      <c r="L38" s="571">
        <f t="shared" si="35"/>
        <v>70162</v>
      </c>
      <c r="M38" s="571">
        <f t="shared" si="35"/>
        <v>48120</v>
      </c>
      <c r="N38" s="575">
        <f t="shared" si="35"/>
        <v>431196</v>
      </c>
      <c r="O38" s="576">
        <f t="shared" si="35"/>
        <v>558906</v>
      </c>
      <c r="P38" s="574">
        <f t="shared" si="35"/>
        <v>57704</v>
      </c>
      <c r="Q38" s="574">
        <f t="shared" si="35"/>
        <v>13118</v>
      </c>
      <c r="R38" s="571">
        <f t="shared" si="35"/>
        <v>139542</v>
      </c>
      <c r="S38" s="571">
        <f t="shared" si="35"/>
        <v>29266</v>
      </c>
      <c r="T38" s="571">
        <f t="shared" si="35"/>
        <v>464719</v>
      </c>
      <c r="U38" s="571">
        <f t="shared" si="35"/>
        <v>212853</v>
      </c>
      <c r="V38" s="572">
        <f t="shared" si="35"/>
        <v>3393220</v>
      </c>
      <c r="W38" s="572">
        <f t="shared" si="35"/>
        <v>252451</v>
      </c>
      <c r="X38" s="577">
        <f t="shared" si="35"/>
        <v>4562873</v>
      </c>
      <c r="Y38" s="574">
        <f t="shared" si="35"/>
        <v>2663</v>
      </c>
      <c r="Z38" s="571">
        <f t="shared" si="35"/>
        <v>24316</v>
      </c>
      <c r="AA38" s="571">
        <f t="shared" si="35"/>
        <v>16569</v>
      </c>
      <c r="AB38" s="575">
        <f t="shared" si="35"/>
        <v>128390</v>
      </c>
      <c r="AC38" s="576">
        <f t="shared" si="35"/>
        <v>171938</v>
      </c>
      <c r="AD38" s="574">
        <f t="shared" si="35"/>
        <v>6013</v>
      </c>
      <c r="AE38" s="571">
        <f t="shared" si="35"/>
        <v>2360</v>
      </c>
      <c r="AF38" s="571">
        <f t="shared" si="35"/>
        <v>35571</v>
      </c>
      <c r="AG38" s="572">
        <f t="shared" si="35"/>
        <v>65981</v>
      </c>
      <c r="AH38" s="577">
        <f t="shared" si="35"/>
        <v>109925</v>
      </c>
      <c r="AI38" s="574">
        <f t="shared" si="35"/>
        <v>27233</v>
      </c>
      <c r="AJ38" s="571">
        <f t="shared" si="35"/>
        <v>13579</v>
      </c>
      <c r="AK38" s="571">
        <f t="shared" si="35"/>
        <v>338712</v>
      </c>
      <c r="AL38" s="575">
        <f t="shared" si="35"/>
        <v>1700512</v>
      </c>
      <c r="AM38" s="576">
        <f t="shared" si="35"/>
        <v>2080036</v>
      </c>
      <c r="AN38" s="574">
        <f t="shared" si="35"/>
        <v>0</v>
      </c>
      <c r="AO38" s="571">
        <f t="shared" si="35"/>
        <v>0</v>
      </c>
      <c r="AP38" s="571">
        <f t="shared" si="35"/>
        <v>0</v>
      </c>
      <c r="AQ38" s="575">
        <f t="shared" si="35"/>
        <v>0</v>
      </c>
      <c r="AR38" s="576">
        <f t="shared" si="35"/>
        <v>0</v>
      </c>
      <c r="AS38" s="574">
        <f t="shared" si="35"/>
        <v>1868</v>
      </c>
      <c r="AT38" s="571">
        <f t="shared" si="35"/>
        <v>17713</v>
      </c>
      <c r="AU38" s="571">
        <f t="shared" si="35"/>
        <v>84443</v>
      </c>
      <c r="AV38" s="575">
        <f t="shared" si="35"/>
        <v>137815</v>
      </c>
      <c r="AW38" s="578">
        <f t="shared" si="35"/>
        <v>241839</v>
      </c>
      <c r="AX38" s="41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</row>
    <row r="40" ht="13.5">
      <c r="AW40" s="138"/>
    </row>
  </sheetData>
  <sheetProtection/>
  <mergeCells count="17">
    <mergeCell ref="Y4:AC5"/>
    <mergeCell ref="A3:A6"/>
    <mergeCell ref="B3:B6"/>
    <mergeCell ref="K5:O5"/>
    <mergeCell ref="P5:X5"/>
    <mergeCell ref="K4:X4"/>
    <mergeCell ref="F4:J5"/>
    <mergeCell ref="AX4:BM5"/>
    <mergeCell ref="AD4:AH5"/>
    <mergeCell ref="AI4:AM5"/>
    <mergeCell ref="C3:E3"/>
    <mergeCell ref="C4:C6"/>
    <mergeCell ref="D4:D6"/>
    <mergeCell ref="E4:E6"/>
    <mergeCell ref="AN4:AR5"/>
    <mergeCell ref="AS4:AW5"/>
    <mergeCell ref="F3:AW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landscape" paperSize="9" scale="57" r:id="rId3"/>
  <headerFooter alignWithMargins="0">
    <oddFooter>&amp;C&amp;"ＭＳ Ｐ明朝,標準"- &amp;P -</oddFooter>
  </headerFooter>
  <colBreaks count="1" manualBreakCount="1">
    <brk id="2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A:\３（３）、（４）、（５）.jtd</Template>
  <Manager/>
  <Company/>
  <Pages>4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2016-08-17T06:20:52Z</cp:lastPrinted>
  <dcterms:created xsi:type="dcterms:W3CDTF">1999-06-01T08:10:42Z</dcterms:created>
  <dcterms:modified xsi:type="dcterms:W3CDTF">2016-08-18T01:02:55Z</dcterms:modified>
  <cp:category/>
  <cp:version/>
  <cp:contentType/>
  <cp:contentStatus/>
  <cp:revision>13</cp:revision>
</cp:coreProperties>
</file>