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146" windowWidth="11340" windowHeight="9765" activeTab="1"/>
  </bookViews>
  <sheets>
    <sheet name="白紙ページP10" sheetId="1" r:id="rId1"/>
    <sheet name="市町村別状況" sheetId="2" r:id="rId2"/>
  </sheets>
  <externalReferences>
    <externalReference r:id="rId5"/>
    <externalReference r:id="rId6"/>
  </externalReferences>
  <definedNames>
    <definedName name="_xlnm.Print_Area" localSheetId="1">'市町村別状況'!$A$1:$AD$99</definedName>
    <definedName name="_xlnm.Print_Titles" localSheetId="1">'市町村別状況'!$5:$10</definedName>
    <definedName name="印刷範囲">#REF!</definedName>
  </definedNames>
  <calcPr fullCalcOnLoad="1"/>
</workbook>
</file>

<file path=xl/comments2.xml><?xml version="1.0" encoding="utf-8"?>
<comments xmlns="http://schemas.openxmlformats.org/spreadsheetml/2006/main">
  <authors>
    <author>奈良県</author>
  </authors>
  <commentList>
    <comment ref="D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様式３－１参照</t>
        </r>
      </text>
    </comment>
    <comment ref="O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箇所数が変われば変わることもある</t>
        </r>
      </text>
    </comment>
    <comment ref="R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箇所数が変われば変わることもある</t>
        </r>
      </text>
    </comment>
    <comment ref="N5" authorId="0">
      <text>
        <r>
          <rPr>
            <sz val="9"/>
            <rFont val="ＭＳ Ｐゴシック"/>
            <family val="3"/>
          </rPr>
          <t>Ⅱ-5専用水道を作成し内訳を確認してから入力していったほうがいい
そのうえで前年度数値と合致しないところがでたら要確認</t>
        </r>
      </text>
    </comment>
    <comment ref="E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統計課と数値を合わせないと行けない
統計課のHPからひろってくるか、様式１の３参照</t>
        </r>
      </text>
    </comment>
    <comment ref="D1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奈良市＋奈良市都祁の合算値</t>
        </r>
      </text>
    </comment>
    <comment ref="I15" authorId="0">
      <text>
        <r>
          <rPr>
            <b/>
            <sz val="9"/>
            <rFont val="ＭＳ Ｐゴシック"/>
            <family val="3"/>
          </rPr>
          <t>安堵町に区域外給水をしているので、区域外給水を除いた数値
＝コード0206－コード0207</t>
        </r>
      </text>
    </comment>
    <comment ref="I43" authorId="0">
      <text>
        <r>
          <rPr>
            <b/>
            <sz val="9"/>
            <rFont val="ＭＳ Ｐゴシック"/>
            <family val="3"/>
          </rPr>
          <t>大和郡山市から区域外給水を受けているので、受けている分、足した数値になる＝コード0206＋郡山コード0207</t>
        </r>
      </text>
    </comment>
    <comment ref="I41" authorId="0">
      <text>
        <r>
          <rPr>
            <b/>
            <sz val="9"/>
            <rFont val="ＭＳ Ｐゴシック"/>
            <family val="3"/>
          </rPr>
          <t>平群町に区域外給水をしているし、平群町から区域外給水を受けてもいる＝コード0206－0207＋平群0207</t>
        </r>
      </text>
    </comment>
    <comment ref="I37" authorId="0">
      <text>
        <r>
          <rPr>
            <b/>
            <sz val="9"/>
            <rFont val="ＭＳ Ｐゴシック"/>
            <family val="3"/>
          </rPr>
          <t>斑鳩町に区域外給水をしているし、斑鳩町から区域外給水を受けてもいる＝0206－0207＋斑鳩0207</t>
        </r>
      </text>
    </comment>
    <comment ref="I65" authorId="0">
      <text>
        <r>
          <rPr>
            <b/>
            <sz val="9"/>
            <rFont val="ＭＳ Ｐゴシック"/>
            <family val="3"/>
          </rPr>
          <t>上牧町に区域外給水をしているので、区域外給水を除いた数値＝コード0206－0207</t>
        </r>
      </text>
    </comment>
    <comment ref="I59" authorId="0">
      <text>
        <r>
          <rPr>
            <b/>
            <sz val="9"/>
            <rFont val="ＭＳ Ｐゴシック"/>
            <family val="3"/>
          </rPr>
          <t>河合町から区域外給水を受けているので、受けている分、足した数値になる
＝コード0206＋河合0207</t>
        </r>
      </text>
    </comment>
    <comment ref="Q5" authorId="0">
      <text>
        <r>
          <rPr>
            <sz val="9"/>
            <rFont val="MS P ゴシック"/>
            <family val="3"/>
          </rPr>
          <t>Ⅱ-5専用水道を作成し内訳を確認してから入力していったほうがいい
そのうえで前年度数値と合致しないところがでたら要確認</t>
        </r>
      </text>
    </comment>
  </commentList>
</comments>
</file>

<file path=xl/sharedStrings.xml><?xml version="1.0" encoding="utf-8"?>
<sst xmlns="http://schemas.openxmlformats.org/spreadsheetml/2006/main" count="297" uniqueCount="102">
  <si>
    <t>普及率</t>
  </si>
  <si>
    <t>市町村名</t>
  </si>
  <si>
    <t>箇所数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</si>
  <si>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</si>
  <si>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</si>
  <si>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</si>
  <si>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</si>
  <si>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</si>
  <si>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</si>
  <si>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</si>
  <si>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</si>
  <si>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</si>
  <si>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</si>
  <si>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</si>
  <si>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</si>
  <si>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</si>
  <si>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③＋⑥＋⑨</t>
  </si>
  <si>
    <t>④＋⑦＋⑩</t>
  </si>
  <si>
    <t>奈良市</t>
  </si>
  <si>
    <t xml:space="preserve"> </t>
  </si>
  <si>
    <t>＊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</si>
  <si>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</si>
  <si>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</si>
  <si>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</si>
  <si>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</si>
  <si>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</si>
  <si>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</si>
  <si>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</si>
  <si>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</si>
  <si>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</si>
  <si>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</si>
  <si>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</si>
  <si>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</si>
  <si>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</si>
  <si>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</si>
  <si>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</si>
  <si>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</si>
  <si>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</si>
  <si>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</si>
  <si>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</si>
  <si>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</si>
  <si>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</si>
  <si>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</si>
  <si>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</si>
  <si>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</si>
  <si>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</si>
  <si>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</si>
  <si>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</si>
  <si>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</si>
  <si>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</si>
  <si>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</si>
  <si>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</si>
  <si>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</si>
  <si>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</si>
  <si>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</si>
  <si>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</t>
  </si>
  <si>
    <t>計</t>
  </si>
  <si>
    <t>町</t>
  </si>
  <si>
    <t>村</t>
  </si>
  <si>
    <t>大和高田市</t>
  </si>
  <si>
    <t>大和郡山市</t>
  </si>
  <si>
    <t>葛城市</t>
  </si>
  <si>
    <t>宇陀市</t>
  </si>
  <si>
    <t>＊</t>
  </si>
  <si>
    <t>市町村
コード</t>
  </si>
  <si>
    <t>12市</t>
  </si>
  <si>
    <t>15町</t>
  </si>
  <si>
    <t>12村</t>
  </si>
  <si>
    <t>確 認 時
給水人口</t>
  </si>
  <si>
    <t>現      在
給水人口</t>
  </si>
  <si>
    <t>計      画
給水人口</t>
  </si>
  <si>
    <t>現      在
給水人口</t>
  </si>
  <si>
    <t>行政区域内
総 　人　 口</t>
  </si>
  <si>
    <t>（箇所）</t>
  </si>
  <si>
    <t>（人）</t>
  </si>
  <si>
    <t>＋⑪（箇所）</t>
  </si>
  <si>
    <t xml:space="preserve">    </t>
  </si>
  <si>
    <t>上　　　水　　　道</t>
  </si>
  <si>
    <t>簡　 易　 水　 道</t>
  </si>
  <si>
    <t>合　　　　　計</t>
  </si>
  <si>
    <t>飲料水供給施設</t>
  </si>
  <si>
    <t>箇所数</t>
  </si>
  <si>
    <t>箇所数</t>
  </si>
  <si>
    <t>自己水源のみによるもの</t>
  </si>
  <si>
    <t>②＋⑤＋⑧</t>
  </si>
  <si>
    <t>⑭/①</t>
  </si>
  <si>
    <t>（人）</t>
  </si>
  <si>
    <t>（人）</t>
  </si>
  <si>
    <t>＝⑭ （人）</t>
  </si>
  <si>
    <t>（％）</t>
  </si>
  <si>
    <t>総計</t>
  </si>
  <si>
    <t>注）</t>
  </si>
  <si>
    <t>　・上水道、簡易水道、飲料水供給施設においては、上欄に公営、下欄＊にその他を記入する。</t>
  </si>
  <si>
    <t>　したがって、合計箇所数は、都道府県内事業件数とは必ずしも一致しない。</t>
  </si>
  <si>
    <t>左記以外のもの</t>
  </si>
  <si>
    <t>都道府県
コ  ー  ド</t>
  </si>
  <si>
    <t>専　用　水　道</t>
  </si>
  <si>
    <t>市町村
コード</t>
  </si>
  <si>
    <t>計</t>
  </si>
  <si>
    <t>（人）</t>
  </si>
  <si>
    <t>　・上水道、簡易水道の箇所数は、隣接市町村の行政区域外給水を受けている場合、地域数を内数で（　）内に記入する。</t>
  </si>
  <si>
    <t xml:space="preserve">        市町村別水道普及状況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</si>
</sst>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#,##0_);[Red]\(#,##0\)"/>
    <numFmt numFmtId="181" formatCode="#,##0_);\(#,##0\)"/>
    <numFmt numFmtId="182" formatCode="0_);\(0\)"/>
    <numFmt numFmtId="183" formatCode="#,##0;[Red]#,##0"/>
    <numFmt numFmtId="184" formatCode="0;[Red]0"/>
    <numFmt numFmtId="185" formatCode="0.0%"/>
    <numFmt numFmtId="186" formatCode="#,##0.0_ "/>
    <numFmt numFmtId="187" formatCode="0.0"/>
    <numFmt numFmtId="188" formatCode="0.0000"/>
    <numFmt numFmtId="189" formatCode="0.000"/>
    <numFmt numFmtId="190" formatCode="0.0_ "/>
    <numFmt numFmtId="191" formatCode="0.00000"/>
    <numFmt numFmtId="192" formatCode="0.0000000"/>
    <numFmt numFmtId="193" formatCode="0.000000"/>
    <numFmt numFmtId="194" formatCode="0_ "/>
    <numFmt numFmtId="195" formatCode="#,##0.0_);[Red]\(#,##0.0\)"/>
    <numFmt numFmtId="196" formatCode="0.00000000"/>
    <numFmt numFmtId="197" formatCode="0_);[Red]\(0\)"/>
    <numFmt numFmtId="198" formatCode="[$-411]ge\.m\.d;@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DBNum3]0"/>
    <numFmt numFmtId="205" formatCode="#,##0.00_ "/>
    <numFmt numFmtId="206" formatCode="#,##0.0_);\(#,##0.0\)"/>
    <numFmt numFmtId="207" formatCode="#,##0.00_);\(#,##0.00\)"/>
    <numFmt numFmtId="208" formatCode="[$-411]ge;@"/>
    <numFmt numFmtId="209" formatCode="mmm\-yyyy"/>
    <numFmt numFmtId="210" formatCode="[$-411]ge\.m;@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sz val="16"/>
      <name val="HG創英角ｺﾞｼｯｸUB"/>
      <family val="3"/>
    </font>
    <font>
      <sz val="16"/>
      <color indexed="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Ｐ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23"/>
      <name val="HG創英角ｺﾞｼｯｸUB"/>
      <family val="3"/>
    </font>
    <font>
      <sz val="16"/>
      <color indexed="23"/>
      <name val="HG創英角ｺﾞｼｯｸUB"/>
      <family val="3"/>
    </font>
    <font>
      <sz val="22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808080"/>
      <name val="HG創英角ｺﾞｼｯｸUB"/>
      <family val="3"/>
    </font>
    <font>
      <sz val="16"/>
      <color rgb="FF808080"/>
      <name val="HG創英角ｺﾞｼｯｸUB"/>
      <family val="3"/>
    </font>
    <font>
      <sz val="22"/>
      <color theme="0"/>
      <name val="HG創英角ｺﾞｼｯｸUB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dotted"/>
    </border>
    <border>
      <left style="thin"/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/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dotted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4"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6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183" fontId="11" fillId="0" borderId="11" xfId="0" applyNumberFormat="1" applyFont="1" applyFill="1" applyBorder="1" applyAlignment="1" applyProtection="1">
      <alignment horizontal="centerContinuous" vertical="center"/>
      <protection/>
    </xf>
    <xf numFmtId="183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 shrinkToFit="1"/>
      <protection/>
    </xf>
    <xf numFmtId="186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 quotePrefix="1">
      <alignment horizontal="center" vertical="center"/>
      <protection/>
    </xf>
    <xf numFmtId="186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81" fontId="11" fillId="0" borderId="25" xfId="0" applyNumberFormat="1" applyFont="1" applyFill="1" applyBorder="1" applyAlignment="1" applyProtection="1">
      <alignment vertical="center"/>
      <protection/>
    </xf>
    <xf numFmtId="181" fontId="11" fillId="0" borderId="26" xfId="0" applyNumberFormat="1" applyFont="1" applyFill="1" applyBorder="1" applyAlignment="1" applyProtection="1">
      <alignment vertical="center"/>
      <protection/>
    </xf>
    <xf numFmtId="181" fontId="11" fillId="0" borderId="27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81" fontId="11" fillId="0" borderId="0" xfId="0" applyNumberFormat="1" applyFont="1" applyFill="1" applyBorder="1" applyAlignment="1" applyProtection="1">
      <alignment vertical="center"/>
      <protection/>
    </xf>
    <xf numFmtId="181" fontId="11" fillId="0" borderId="28" xfId="0" applyNumberFormat="1" applyFont="1" applyFill="1" applyBorder="1" applyAlignment="1" applyProtection="1">
      <alignment vertical="center"/>
      <protection/>
    </xf>
    <xf numFmtId="183" fontId="11" fillId="0" borderId="28" xfId="0" applyNumberFormat="1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181" fontId="11" fillId="0" borderId="15" xfId="0" applyNumberFormat="1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 applyProtection="1">
      <alignment vertical="center"/>
      <protection/>
    </xf>
    <xf numFmtId="181" fontId="11" fillId="0" borderId="17" xfId="0" applyNumberFormat="1" applyFont="1" applyFill="1" applyBorder="1" applyAlignment="1" applyProtection="1">
      <alignment vertical="center"/>
      <protection/>
    </xf>
    <xf numFmtId="183" fontId="11" fillId="0" borderId="30" xfId="0" applyNumberFormat="1" applyFont="1" applyFill="1" applyBorder="1" applyAlignment="1" applyProtection="1">
      <alignment vertical="center"/>
      <protection/>
    </xf>
    <xf numFmtId="181" fontId="11" fillId="0" borderId="31" xfId="0" applyNumberFormat="1" applyFont="1" applyFill="1" applyBorder="1" applyAlignment="1" applyProtection="1">
      <alignment vertical="center"/>
      <protection/>
    </xf>
    <xf numFmtId="181" fontId="11" fillId="0" borderId="32" xfId="0" applyNumberFormat="1" applyFont="1" applyFill="1" applyBorder="1" applyAlignment="1" applyProtection="1">
      <alignment vertical="center"/>
      <protection/>
    </xf>
    <xf numFmtId="183" fontId="11" fillId="0" borderId="32" xfId="0" applyNumberFormat="1" applyFont="1" applyFill="1" applyBorder="1" applyAlignment="1" applyProtection="1">
      <alignment vertical="center"/>
      <protection/>
    </xf>
    <xf numFmtId="181" fontId="11" fillId="0" borderId="33" xfId="0" applyNumberFormat="1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181" fontId="11" fillId="0" borderId="35" xfId="0" applyNumberFormat="1" applyFont="1" applyFill="1" applyBorder="1" applyAlignment="1" applyProtection="1">
      <alignment vertical="center"/>
      <protection/>
    </xf>
    <xf numFmtId="183" fontId="11" fillId="0" borderId="34" xfId="0" applyNumberFormat="1" applyFont="1" applyFill="1" applyBorder="1" applyAlignment="1" applyProtection="1">
      <alignment vertical="center"/>
      <protection/>
    </xf>
    <xf numFmtId="181" fontId="11" fillId="0" borderId="36" xfId="0" applyNumberFormat="1" applyFont="1" applyFill="1" applyBorder="1" applyAlignment="1" applyProtection="1">
      <alignment vertical="center"/>
      <protection/>
    </xf>
    <xf numFmtId="181" fontId="11" fillId="0" borderId="37" xfId="0" applyNumberFormat="1" applyFont="1" applyFill="1" applyBorder="1" applyAlignment="1" applyProtection="1">
      <alignment vertical="center"/>
      <protection/>
    </xf>
    <xf numFmtId="181" fontId="11" fillId="0" borderId="34" xfId="0" applyNumberFormat="1" applyFont="1" applyFill="1" applyBorder="1" applyAlignment="1" applyProtection="1">
      <alignment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81" fontId="11" fillId="0" borderId="38" xfId="0" applyNumberFormat="1" applyFont="1" applyFill="1" applyBorder="1" applyAlignment="1" applyProtection="1">
      <alignment vertical="center"/>
      <protection/>
    </xf>
    <xf numFmtId="181" fontId="11" fillId="0" borderId="39" xfId="0" applyNumberFormat="1" applyFont="1" applyFill="1" applyBorder="1" applyAlignment="1" applyProtection="1">
      <alignment vertical="center"/>
      <protection/>
    </xf>
    <xf numFmtId="183" fontId="11" fillId="0" borderId="40" xfId="0" applyNumberFormat="1" applyFont="1" applyFill="1" applyBorder="1" applyAlignment="1" applyProtection="1">
      <alignment vertical="center"/>
      <protection/>
    </xf>
    <xf numFmtId="181" fontId="11" fillId="0" borderId="41" xfId="0" applyNumberFormat="1" applyFont="1" applyFill="1" applyBorder="1" applyAlignment="1" applyProtection="1">
      <alignment vertical="center"/>
      <protection/>
    </xf>
    <xf numFmtId="181" fontId="11" fillId="0" borderId="40" xfId="0" applyNumberFormat="1" applyFont="1" applyFill="1" applyBorder="1" applyAlignment="1" applyProtection="1">
      <alignment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 shrinkToFit="1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vertical="center"/>
      <protection/>
    </xf>
    <xf numFmtId="183" fontId="11" fillId="0" borderId="19" xfId="0" applyNumberFormat="1" applyFont="1" applyFill="1" applyBorder="1" applyAlignment="1" applyProtection="1">
      <alignment horizontal="left" vertical="center"/>
      <protection/>
    </xf>
    <xf numFmtId="181" fontId="11" fillId="0" borderId="19" xfId="0" applyNumberFormat="1" applyFont="1" applyFill="1" applyBorder="1" applyAlignment="1" applyProtection="1">
      <alignment vertical="center"/>
      <protection/>
    </xf>
    <xf numFmtId="183" fontId="11" fillId="0" borderId="19" xfId="0" applyNumberFormat="1" applyFont="1" applyFill="1" applyBorder="1" applyAlignment="1" applyProtection="1">
      <alignment vertical="center"/>
      <protection/>
    </xf>
    <xf numFmtId="181" fontId="11" fillId="0" borderId="20" xfId="0" applyNumberFormat="1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horizontal="center" vertical="center" shrinkToFit="1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83" fontId="11" fillId="0" borderId="13" xfId="0" applyNumberFormat="1" applyFont="1" applyFill="1" applyBorder="1" applyAlignment="1" applyProtection="1">
      <alignment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183" fontId="11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 indent="1"/>
      <protection/>
    </xf>
    <xf numFmtId="183" fontId="6" fillId="0" borderId="0" xfId="0" applyNumberFormat="1" applyFont="1" applyFill="1" applyAlignment="1" applyProtection="1">
      <alignment/>
      <protection/>
    </xf>
    <xf numFmtId="183" fontId="6" fillId="0" borderId="0" xfId="0" applyNumberFormat="1" applyFont="1" applyFill="1" applyAlignment="1" applyProtection="1">
      <alignment horizontal="left"/>
      <protection/>
    </xf>
    <xf numFmtId="186" fontId="6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1" fillId="0" borderId="29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11" fillId="0" borderId="53" xfId="0" applyFont="1" applyFill="1" applyBorder="1" applyAlignment="1" applyProtection="1">
      <alignment horizontal="center" vertical="center" shrinkToFit="1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81" fontId="12" fillId="0" borderId="36" xfId="0" applyNumberFormat="1" applyFont="1" applyFill="1" applyBorder="1" applyAlignment="1" applyProtection="1">
      <alignment vertical="center"/>
      <protection/>
    </xf>
    <xf numFmtId="181" fontId="12" fillId="0" borderId="59" xfId="0" applyNumberFormat="1" applyFont="1" applyFill="1" applyBorder="1" applyAlignment="1" applyProtection="1">
      <alignment vertical="center"/>
      <protection/>
    </xf>
    <xf numFmtId="181" fontId="12" fillId="0" borderId="60" xfId="0" applyNumberFormat="1" applyFont="1" applyFill="1" applyBorder="1" applyAlignment="1" applyProtection="1">
      <alignment vertical="center"/>
      <protection/>
    </xf>
    <xf numFmtId="181" fontId="12" fillId="0" borderId="41" xfId="0" applyNumberFormat="1" applyFont="1" applyFill="1" applyBorder="1" applyAlignment="1" applyProtection="1">
      <alignment vertical="center"/>
      <protection/>
    </xf>
    <xf numFmtId="181" fontId="12" fillId="0" borderId="34" xfId="0" applyNumberFormat="1" applyFont="1" applyFill="1" applyBorder="1" applyAlignment="1" applyProtection="1">
      <alignment vertical="center"/>
      <protection/>
    </xf>
    <xf numFmtId="181" fontId="12" fillId="0" borderId="19" xfId="0" applyNumberFormat="1" applyFont="1" applyFill="1" applyBorder="1" applyAlignment="1" applyProtection="1">
      <alignment vertical="center"/>
      <protection/>
    </xf>
    <xf numFmtId="183" fontId="12" fillId="0" borderId="0" xfId="0" applyNumberFormat="1" applyFont="1" applyFill="1" applyAlignment="1" applyProtection="1">
      <alignment vertical="center"/>
      <protection/>
    </xf>
    <xf numFmtId="183" fontId="14" fillId="0" borderId="0" xfId="0" applyNumberFormat="1" applyFont="1" applyFill="1" applyAlignment="1" applyProtection="1">
      <alignment/>
      <protection/>
    </xf>
    <xf numFmtId="181" fontId="11" fillId="0" borderId="61" xfId="0" applyNumberFormat="1" applyFont="1" applyFill="1" applyBorder="1" applyAlignment="1" applyProtection="1">
      <alignment vertical="center"/>
      <protection/>
    </xf>
    <xf numFmtId="181" fontId="11" fillId="0" borderId="62" xfId="0" applyNumberFormat="1" applyFont="1" applyFill="1" applyBorder="1" applyAlignment="1" applyProtection="1">
      <alignment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0" fontId="11" fillId="0" borderId="64" xfId="0" applyNumberFormat="1" applyFont="1" applyFill="1" applyBorder="1" applyAlignment="1" applyProtection="1">
      <alignment horizontal="center" vertical="center"/>
      <protection/>
    </xf>
    <xf numFmtId="181" fontId="11" fillId="0" borderId="63" xfId="0" applyNumberFormat="1" applyFont="1" applyFill="1" applyBorder="1" applyAlignment="1" applyProtection="1">
      <alignment vertical="center"/>
      <protection/>
    </xf>
    <xf numFmtId="181" fontId="11" fillId="0" borderId="65" xfId="0" applyNumberFormat="1" applyFont="1" applyFill="1" applyBorder="1" applyAlignment="1" applyProtection="1">
      <alignment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83" fontId="11" fillId="0" borderId="68" xfId="0" applyNumberFormat="1" applyFont="1" applyFill="1" applyBorder="1" applyAlignment="1" applyProtection="1">
      <alignment vertical="center"/>
      <protection/>
    </xf>
    <xf numFmtId="181" fontId="11" fillId="0" borderId="69" xfId="0" applyNumberFormat="1" applyFont="1" applyFill="1" applyBorder="1" applyAlignment="1" applyProtection="1">
      <alignment vertical="center"/>
      <protection/>
    </xf>
    <xf numFmtId="181" fontId="12" fillId="0" borderId="37" xfId="0" applyNumberFormat="1" applyFont="1" applyFill="1" applyBorder="1" applyAlignment="1" applyProtection="1">
      <alignment vertical="center"/>
      <protection/>
    </xf>
    <xf numFmtId="181" fontId="11" fillId="0" borderId="70" xfId="0" applyNumberFormat="1" applyFont="1" applyFill="1" applyBorder="1" applyAlignment="1" applyProtection="1">
      <alignment vertical="center"/>
      <protection/>
    </xf>
    <xf numFmtId="181" fontId="12" fillId="0" borderId="71" xfId="0" applyNumberFormat="1" applyFont="1" applyFill="1" applyBorder="1" applyAlignment="1" applyProtection="1">
      <alignment horizontal="center" vertical="center"/>
      <protection/>
    </xf>
    <xf numFmtId="181" fontId="11" fillId="0" borderId="71" xfId="0" applyNumberFormat="1" applyFont="1" applyFill="1" applyBorder="1" applyAlignment="1" applyProtection="1">
      <alignment horizontal="center" vertical="center"/>
      <protection/>
    </xf>
    <xf numFmtId="181" fontId="11" fillId="0" borderId="72" xfId="0" applyNumberFormat="1" applyFont="1" applyFill="1" applyBorder="1" applyAlignment="1" applyProtection="1">
      <alignment vertical="center"/>
      <protection/>
    </xf>
    <xf numFmtId="181" fontId="11" fillId="0" borderId="73" xfId="0" applyNumberFormat="1" applyFont="1" applyFill="1" applyBorder="1" applyAlignment="1" applyProtection="1">
      <alignment vertical="center"/>
      <protection/>
    </xf>
    <xf numFmtId="181" fontId="11" fillId="0" borderId="74" xfId="0" applyNumberFormat="1" applyFont="1" applyFill="1" applyBorder="1" applyAlignment="1" applyProtection="1">
      <alignment vertical="center"/>
      <protection/>
    </xf>
    <xf numFmtId="181" fontId="11" fillId="0" borderId="75" xfId="0" applyNumberFormat="1" applyFont="1" applyFill="1" applyBorder="1" applyAlignment="1" applyProtection="1">
      <alignment vertical="center"/>
      <protection/>
    </xf>
    <xf numFmtId="181" fontId="11" fillId="0" borderId="64" xfId="0" applyNumberFormat="1" applyFont="1" applyFill="1" applyBorder="1" applyAlignment="1" applyProtection="1">
      <alignment vertical="center"/>
      <protection/>
    </xf>
    <xf numFmtId="181" fontId="11" fillId="0" borderId="76" xfId="0" applyNumberFormat="1" applyFont="1" applyFill="1" applyBorder="1" applyAlignment="1" applyProtection="1">
      <alignment vertical="center"/>
      <protection/>
    </xf>
    <xf numFmtId="181" fontId="11" fillId="0" borderId="77" xfId="0" applyNumberFormat="1" applyFont="1" applyFill="1" applyBorder="1" applyAlignment="1" applyProtection="1">
      <alignment vertical="center"/>
      <protection/>
    </xf>
    <xf numFmtId="181" fontId="11" fillId="0" borderId="78" xfId="0" applyNumberFormat="1" applyFont="1" applyFill="1" applyBorder="1" applyAlignment="1" applyProtection="1">
      <alignment vertical="center"/>
      <protection/>
    </xf>
    <xf numFmtId="181" fontId="11" fillId="0" borderId="79" xfId="0" applyNumberFormat="1" applyFont="1" applyFill="1" applyBorder="1" applyAlignment="1" applyProtection="1">
      <alignment vertical="center"/>
      <protection/>
    </xf>
    <xf numFmtId="181" fontId="11" fillId="0" borderId="80" xfId="0" applyNumberFormat="1" applyFont="1" applyFill="1" applyBorder="1" applyAlignment="1" applyProtection="1">
      <alignment vertical="center"/>
      <protection/>
    </xf>
    <xf numFmtId="181" fontId="11" fillId="0" borderId="81" xfId="0" applyNumberFormat="1" applyFont="1" applyFill="1" applyBorder="1" applyAlignment="1" applyProtection="1">
      <alignment vertical="center"/>
      <protection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186" fontId="11" fillId="0" borderId="34" xfId="0" applyNumberFormat="1" applyFont="1" applyFill="1" applyBorder="1" applyAlignment="1" applyProtection="1">
      <alignment vertical="center"/>
      <protection/>
    </xf>
    <xf numFmtId="186" fontId="11" fillId="0" borderId="19" xfId="0" applyNumberFormat="1" applyFont="1" applyFill="1" applyBorder="1" applyAlignment="1" applyProtection="1">
      <alignment vertical="center"/>
      <protection/>
    </xf>
    <xf numFmtId="183" fontId="11" fillId="0" borderId="82" xfId="0" applyNumberFormat="1" applyFont="1" applyFill="1" applyBorder="1" applyAlignment="1" applyProtection="1">
      <alignment vertical="center"/>
      <protection/>
    </xf>
    <xf numFmtId="181" fontId="11" fillId="0" borderId="83" xfId="0" applyNumberFormat="1" applyFont="1" applyFill="1" applyBorder="1" applyAlignment="1" applyProtection="1">
      <alignment vertical="center"/>
      <protection/>
    </xf>
    <xf numFmtId="181" fontId="11" fillId="0" borderId="84" xfId="0" applyNumberFormat="1" applyFont="1" applyFill="1" applyBorder="1" applyAlignment="1" applyProtection="1">
      <alignment vertical="center"/>
      <protection/>
    </xf>
    <xf numFmtId="181" fontId="11" fillId="0" borderId="85" xfId="0" applyNumberFormat="1" applyFont="1" applyFill="1" applyBorder="1" applyAlignment="1" applyProtection="1">
      <alignment vertical="center"/>
      <protection/>
    </xf>
    <xf numFmtId="181" fontId="11" fillId="0" borderId="18" xfId="0" applyNumberFormat="1" applyFont="1" applyFill="1" applyBorder="1" applyAlignment="1" applyProtection="1">
      <alignment vertical="center"/>
      <protection/>
    </xf>
    <xf numFmtId="181" fontId="11" fillId="0" borderId="86" xfId="0" applyNumberFormat="1" applyFont="1" applyFill="1" applyBorder="1" applyAlignment="1" applyProtection="1">
      <alignment vertical="center"/>
      <protection/>
    </xf>
    <xf numFmtId="181" fontId="11" fillId="0" borderId="87" xfId="0" applyNumberFormat="1" applyFont="1" applyFill="1" applyBorder="1" applyAlignment="1" applyProtection="1">
      <alignment vertical="center"/>
      <protection/>
    </xf>
    <xf numFmtId="181" fontId="11" fillId="0" borderId="88" xfId="0" applyNumberFormat="1" applyFont="1" applyFill="1" applyBorder="1" applyAlignment="1" applyProtection="1">
      <alignment vertical="center"/>
      <protection/>
    </xf>
    <xf numFmtId="181" fontId="11" fillId="0" borderId="89" xfId="0" applyNumberFormat="1" applyFont="1" applyFill="1" applyBorder="1" applyAlignment="1" applyProtection="1">
      <alignment vertical="center"/>
      <protection/>
    </xf>
    <xf numFmtId="181" fontId="11" fillId="0" borderId="90" xfId="0" applyNumberFormat="1" applyFont="1" applyFill="1" applyBorder="1" applyAlignment="1" applyProtection="1">
      <alignment vertical="center"/>
      <protection/>
    </xf>
    <xf numFmtId="181" fontId="11" fillId="0" borderId="91" xfId="0" applyNumberFormat="1" applyFont="1" applyFill="1" applyBorder="1" applyAlignment="1" applyProtection="1">
      <alignment vertical="center"/>
      <protection/>
    </xf>
    <xf numFmtId="181" fontId="11" fillId="0" borderId="92" xfId="0" applyNumberFormat="1" applyFont="1" applyFill="1" applyBorder="1" applyAlignment="1" applyProtection="1">
      <alignment vertical="center"/>
      <protection/>
    </xf>
    <xf numFmtId="181" fontId="11" fillId="0" borderId="93" xfId="0" applyNumberFormat="1" applyFont="1" applyFill="1" applyBorder="1" applyAlignment="1" applyProtection="1">
      <alignment vertical="center"/>
      <protection/>
    </xf>
    <xf numFmtId="181" fontId="11" fillId="0" borderId="21" xfId="0" applyNumberFormat="1" applyFont="1" applyFill="1" applyBorder="1" applyAlignment="1" applyProtection="1">
      <alignment vertical="center"/>
      <protection/>
    </xf>
    <xf numFmtId="9" fontId="12" fillId="0" borderId="0" xfId="0" applyNumberFormat="1" applyFont="1" applyFill="1" applyAlignment="1" applyProtection="1">
      <alignment vertical="center"/>
      <protection/>
    </xf>
    <xf numFmtId="186" fontId="11" fillId="0" borderId="27" xfId="0" applyNumberFormat="1" applyFont="1" applyFill="1" applyBorder="1" applyAlignment="1" applyProtection="1">
      <alignment vertical="center"/>
      <protection/>
    </xf>
    <xf numFmtId="186" fontId="11" fillId="0" borderId="17" xfId="0" applyNumberFormat="1" applyFont="1" applyFill="1" applyBorder="1" applyAlignment="1" applyProtection="1">
      <alignment vertical="center"/>
      <protection/>
    </xf>
    <xf numFmtId="186" fontId="11" fillId="0" borderId="72" xfId="0" applyNumberFormat="1" applyFont="1" applyFill="1" applyBorder="1" applyAlignment="1" applyProtection="1">
      <alignment vertical="center"/>
      <protection/>
    </xf>
    <xf numFmtId="181" fontId="11" fillId="0" borderId="94" xfId="0" applyNumberFormat="1" applyFont="1" applyFill="1" applyBorder="1" applyAlignment="1" applyProtection="1">
      <alignment vertical="center"/>
      <protection/>
    </xf>
    <xf numFmtId="181" fontId="11" fillId="0" borderId="95" xfId="0" applyNumberFormat="1" applyFont="1" applyFill="1" applyBorder="1" applyAlignment="1" applyProtection="1">
      <alignment vertical="center"/>
      <protection/>
    </xf>
    <xf numFmtId="181" fontId="11" fillId="0" borderId="24" xfId="0" applyNumberFormat="1" applyFont="1" applyFill="1" applyBorder="1" applyAlignment="1" applyProtection="1">
      <alignment horizontal="right" vertical="center"/>
      <protection/>
    </xf>
    <xf numFmtId="181" fontId="11" fillId="0" borderId="96" xfId="0" applyNumberFormat="1" applyFont="1" applyFill="1" applyBorder="1" applyAlignment="1" applyProtection="1">
      <alignment vertical="center"/>
      <protection/>
    </xf>
    <xf numFmtId="181" fontId="11" fillId="0" borderId="97" xfId="0" applyNumberFormat="1" applyFont="1" applyFill="1" applyBorder="1" applyAlignment="1" applyProtection="1">
      <alignment vertical="center"/>
      <protection/>
    </xf>
    <xf numFmtId="181" fontId="11" fillId="0" borderId="98" xfId="0" applyNumberFormat="1" applyFont="1" applyFill="1" applyBorder="1" applyAlignment="1" applyProtection="1">
      <alignment vertical="center"/>
      <protection/>
    </xf>
    <xf numFmtId="181" fontId="11" fillId="0" borderId="71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 applyProtection="1">
      <alignment horizontal="left" vertical="center"/>
      <protection/>
    </xf>
    <xf numFmtId="183" fontId="11" fillId="0" borderId="71" xfId="0" applyNumberFormat="1" applyFont="1" applyFill="1" applyBorder="1" applyAlignment="1" applyProtection="1">
      <alignment vertical="center"/>
      <protection/>
    </xf>
    <xf numFmtId="181" fontId="11" fillId="0" borderId="99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100" xfId="0" applyNumberFormat="1" applyFont="1" applyFill="1" applyBorder="1" applyAlignment="1" applyProtection="1">
      <alignment horizontal="distributed" vertical="center"/>
      <protection/>
    </xf>
    <xf numFmtId="0" fontId="11" fillId="0" borderId="46" xfId="0" applyNumberFormat="1" applyFont="1" applyFill="1" applyBorder="1" applyAlignment="1" applyProtection="1">
      <alignment horizontal="distributed" vertical="center"/>
      <protection/>
    </xf>
    <xf numFmtId="0" fontId="11" fillId="0" borderId="101" xfId="0" applyFont="1" applyFill="1" applyBorder="1" applyAlignment="1" applyProtection="1">
      <alignment horizontal="distributed" vertical="center"/>
      <protection/>
    </xf>
    <xf numFmtId="0" fontId="11" fillId="0" borderId="102" xfId="0" applyFont="1" applyFill="1" applyBorder="1" applyAlignment="1" applyProtection="1">
      <alignment horizontal="distributed" vertical="center"/>
      <protection/>
    </xf>
    <xf numFmtId="0" fontId="11" fillId="0" borderId="103" xfId="0" applyFont="1" applyFill="1" applyBorder="1" applyAlignment="1" applyProtection="1">
      <alignment horizontal="distributed" vertical="center"/>
      <protection/>
    </xf>
    <xf numFmtId="0" fontId="11" fillId="0" borderId="100" xfId="0" applyFont="1" applyFill="1" applyBorder="1" applyAlignment="1" applyProtection="1">
      <alignment horizontal="distributed" vertical="center"/>
      <protection/>
    </xf>
    <xf numFmtId="0" fontId="11" fillId="0" borderId="103" xfId="0" applyFont="1" applyFill="1" applyBorder="1" applyAlignment="1" applyProtection="1">
      <alignment horizontal="center" vertical="center"/>
      <protection/>
    </xf>
    <xf numFmtId="0" fontId="11" fillId="0" borderId="100" xfId="0" applyFont="1" applyFill="1" applyBorder="1" applyAlignment="1" applyProtection="1">
      <alignment horizontal="center" vertical="center"/>
      <protection/>
    </xf>
    <xf numFmtId="181" fontId="11" fillId="0" borderId="28" xfId="0" applyNumberFormat="1" applyFont="1" applyFill="1" applyBorder="1" applyAlignment="1" applyProtection="1">
      <alignment horizontal="left" vertical="center"/>
      <protection/>
    </xf>
    <xf numFmtId="181" fontId="12" fillId="0" borderId="28" xfId="0" applyNumberFormat="1" applyFont="1" applyFill="1" applyBorder="1" applyAlignment="1" applyProtection="1">
      <alignment vertical="center"/>
      <protection/>
    </xf>
    <xf numFmtId="181" fontId="11" fillId="0" borderId="60" xfId="0" applyNumberFormat="1" applyFont="1" applyFill="1" applyBorder="1" applyAlignment="1" applyProtection="1">
      <alignment vertical="center"/>
      <protection/>
    </xf>
    <xf numFmtId="181" fontId="11" fillId="0" borderId="104" xfId="0" applyNumberFormat="1" applyFont="1" applyFill="1" applyBorder="1" applyAlignment="1" applyProtection="1">
      <alignment vertical="center"/>
      <protection/>
    </xf>
    <xf numFmtId="183" fontId="11" fillId="0" borderId="71" xfId="0" applyNumberFormat="1" applyFont="1" applyFill="1" applyBorder="1" applyAlignment="1" applyProtection="1">
      <alignment horizontal="left" vertical="center"/>
      <protection/>
    </xf>
    <xf numFmtId="181" fontId="12" fillId="0" borderId="16" xfId="0" applyNumberFormat="1" applyFont="1" applyFill="1" applyBorder="1" applyAlignment="1" applyProtection="1">
      <alignment vertical="center"/>
      <protection/>
    </xf>
    <xf numFmtId="181" fontId="11" fillId="0" borderId="105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vertical="center"/>
      <protection/>
    </xf>
    <xf numFmtId="181" fontId="11" fillId="0" borderId="24" xfId="0" applyNumberFormat="1" applyFont="1" applyFill="1" applyBorder="1" applyAlignment="1" applyProtection="1">
      <alignment vertical="center"/>
      <protection/>
    </xf>
    <xf numFmtId="181" fontId="11" fillId="0" borderId="106" xfId="0" applyNumberFormat="1" applyFont="1" applyFill="1" applyBorder="1" applyAlignment="1" applyProtection="1">
      <alignment vertical="center"/>
      <protection/>
    </xf>
    <xf numFmtId="186" fontId="11" fillId="0" borderId="26" xfId="0" applyNumberFormat="1" applyFont="1" applyFill="1" applyBorder="1" applyAlignment="1" applyProtection="1">
      <alignment vertical="center"/>
      <protection/>
    </xf>
    <xf numFmtId="181" fontId="11" fillId="0" borderId="107" xfId="0" applyNumberFormat="1" applyFont="1" applyFill="1" applyBorder="1" applyAlignment="1" applyProtection="1">
      <alignment vertical="center"/>
      <protection/>
    </xf>
    <xf numFmtId="181" fontId="11" fillId="0" borderId="108" xfId="0" applyNumberFormat="1" applyFont="1" applyFill="1" applyBorder="1" applyAlignment="1" applyProtection="1">
      <alignment vertical="center"/>
      <protection/>
    </xf>
    <xf numFmtId="181" fontId="12" fillId="0" borderId="30" xfId="0" applyNumberFormat="1" applyFont="1" applyFill="1" applyBorder="1" applyAlignment="1" applyProtection="1">
      <alignment vertical="center"/>
      <protection/>
    </xf>
    <xf numFmtId="181" fontId="11" fillId="0" borderId="30" xfId="0" applyNumberFormat="1" applyFont="1" applyFill="1" applyBorder="1" applyAlignment="1" applyProtection="1">
      <alignment vertical="center"/>
      <protection/>
    </xf>
    <xf numFmtId="183" fontId="11" fillId="0" borderId="109" xfId="0" applyNumberFormat="1" applyFont="1" applyFill="1" applyBorder="1" applyAlignment="1" applyProtection="1">
      <alignment horizontal="left" vertical="center"/>
      <protection/>
    </xf>
    <xf numFmtId="183" fontId="11" fillId="0" borderId="109" xfId="0" applyNumberFormat="1" applyFont="1" applyFill="1" applyBorder="1" applyAlignment="1" applyProtection="1">
      <alignment vertical="center"/>
      <protection/>
    </xf>
    <xf numFmtId="181" fontId="11" fillId="0" borderId="110" xfId="0" applyNumberFormat="1" applyFont="1" applyFill="1" applyBorder="1" applyAlignment="1" applyProtection="1">
      <alignment vertical="center"/>
      <protection/>
    </xf>
    <xf numFmtId="186" fontId="11" fillId="0" borderId="28" xfId="0" applyNumberFormat="1" applyFont="1" applyFill="1" applyBorder="1" applyAlignment="1" applyProtection="1">
      <alignment vertical="center"/>
      <protection/>
    </xf>
    <xf numFmtId="181" fontId="11" fillId="0" borderId="111" xfId="0" applyNumberFormat="1" applyFont="1" applyFill="1" applyBorder="1" applyAlignment="1" applyProtection="1">
      <alignment vertical="center"/>
      <protection/>
    </xf>
    <xf numFmtId="183" fontId="11" fillId="0" borderId="32" xfId="0" applyNumberFormat="1" applyFont="1" applyFill="1" applyBorder="1" applyAlignment="1" applyProtection="1">
      <alignment horizontal="left" vertical="center"/>
      <protection/>
    </xf>
    <xf numFmtId="183" fontId="11" fillId="0" borderId="85" xfId="0" applyNumberFormat="1" applyFont="1" applyFill="1" applyBorder="1" applyAlignment="1" applyProtection="1">
      <alignment vertical="center"/>
      <protection/>
    </xf>
    <xf numFmtId="181" fontId="11" fillId="0" borderId="112" xfId="0" applyNumberFormat="1" applyFont="1" applyFill="1" applyBorder="1" applyAlignment="1" applyProtection="1">
      <alignment vertical="center"/>
      <protection/>
    </xf>
    <xf numFmtId="181" fontId="11" fillId="0" borderId="113" xfId="0" applyNumberFormat="1" applyFont="1" applyFill="1" applyBorder="1" applyAlignment="1" applyProtection="1">
      <alignment vertical="center"/>
      <protection/>
    </xf>
    <xf numFmtId="181" fontId="11" fillId="0" borderId="114" xfId="0" applyNumberFormat="1" applyFont="1" applyFill="1" applyBorder="1" applyAlignment="1" applyProtection="1">
      <alignment vertical="center"/>
      <protection/>
    </xf>
    <xf numFmtId="181" fontId="11" fillId="0" borderId="90" xfId="0" applyNumberFormat="1" applyFont="1" applyFill="1" applyBorder="1" applyAlignment="1" applyProtection="1">
      <alignment horizontal="left" vertical="center"/>
      <protection/>
    </xf>
    <xf numFmtId="183" fontId="11" fillId="0" borderId="26" xfId="0" applyNumberFormat="1" applyFont="1" applyFill="1" applyBorder="1" applyAlignment="1" applyProtection="1">
      <alignment horizontal="left" vertical="center"/>
      <protection/>
    </xf>
    <xf numFmtId="181" fontId="11" fillId="0" borderId="59" xfId="0" applyNumberFormat="1" applyFont="1" applyFill="1" applyBorder="1" applyAlignment="1" applyProtection="1">
      <alignment vertical="center"/>
      <protection/>
    </xf>
    <xf numFmtId="183" fontId="11" fillId="0" borderId="115" xfId="0" applyNumberFormat="1" applyFont="1" applyFill="1" applyBorder="1" applyAlignment="1" applyProtection="1">
      <alignment horizontal="left" vertical="center"/>
      <protection/>
    </xf>
    <xf numFmtId="181" fontId="12" fillId="0" borderId="15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horizontal="left"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183" fontId="12" fillId="0" borderId="32" xfId="0" applyNumberFormat="1" applyFont="1" applyFill="1" applyBorder="1" applyAlignment="1" applyProtection="1">
      <alignment horizontal="left" vertical="center"/>
      <protection/>
    </xf>
    <xf numFmtId="181" fontId="12" fillId="0" borderId="111" xfId="0" applyNumberFormat="1" applyFont="1" applyFill="1" applyBorder="1" applyAlignment="1" applyProtection="1">
      <alignment vertical="center"/>
      <protection/>
    </xf>
    <xf numFmtId="181" fontId="11" fillId="0" borderId="116" xfId="0" applyNumberFormat="1" applyFont="1" applyFill="1" applyBorder="1" applyAlignment="1" applyProtection="1">
      <alignment vertical="center"/>
      <protection/>
    </xf>
    <xf numFmtId="181" fontId="11" fillId="0" borderId="117" xfId="0" applyNumberFormat="1" applyFont="1" applyFill="1" applyBorder="1" applyAlignment="1" applyProtection="1">
      <alignment horizontal="left" vertical="center"/>
      <protection/>
    </xf>
    <xf numFmtId="183" fontId="11" fillId="0" borderId="118" xfId="0" applyNumberFormat="1" applyFont="1" applyFill="1" applyBorder="1" applyAlignment="1" applyProtection="1">
      <alignment horizontal="left" vertical="center"/>
      <protection/>
    </xf>
    <xf numFmtId="183" fontId="11" fillId="0" borderId="119" xfId="0" applyNumberFormat="1" applyFont="1" applyFill="1" applyBorder="1" applyAlignment="1" applyProtection="1">
      <alignment horizontal="left" vertical="center"/>
      <protection/>
    </xf>
    <xf numFmtId="181" fontId="11" fillId="0" borderId="13" xfId="0" applyNumberFormat="1" applyFont="1" applyFill="1" applyBorder="1" applyAlignment="1" applyProtection="1">
      <alignment vertical="center"/>
      <protection/>
    </xf>
    <xf numFmtId="181" fontId="11" fillId="0" borderId="120" xfId="0" applyNumberFormat="1" applyFont="1" applyFill="1" applyBorder="1" applyAlignment="1" applyProtection="1">
      <alignment horizontal="left" vertical="center"/>
      <protection/>
    </xf>
    <xf numFmtId="181" fontId="12" fillId="0" borderId="120" xfId="0" applyNumberFormat="1" applyFont="1" applyFill="1" applyBorder="1" applyAlignment="1" applyProtection="1">
      <alignment vertical="center"/>
      <protection/>
    </xf>
    <xf numFmtId="181" fontId="11" fillId="0" borderId="120" xfId="0" applyNumberFormat="1" applyFont="1" applyFill="1" applyBorder="1" applyAlignment="1" applyProtection="1">
      <alignment vertical="center"/>
      <protection/>
    </xf>
    <xf numFmtId="183" fontId="11" fillId="0" borderId="120" xfId="0" applyNumberFormat="1" applyFont="1" applyFill="1" applyBorder="1" applyAlignment="1" applyProtection="1">
      <alignment vertical="center"/>
      <protection/>
    </xf>
    <xf numFmtId="181" fontId="11" fillId="0" borderId="121" xfId="0" applyNumberFormat="1" applyFont="1" applyFill="1" applyBorder="1" applyAlignment="1" applyProtection="1">
      <alignment vertical="center"/>
      <protection/>
    </xf>
    <xf numFmtId="183" fontId="11" fillId="0" borderId="115" xfId="0" applyNumberFormat="1" applyFont="1" applyFill="1" applyBorder="1" applyAlignment="1" applyProtection="1">
      <alignment vertical="center"/>
      <protection/>
    </xf>
    <xf numFmtId="181" fontId="11" fillId="0" borderId="30" xfId="0" applyNumberFormat="1" applyFont="1" applyFill="1" applyBorder="1" applyAlignment="1" applyProtection="1">
      <alignment horizontal="left" vertical="center"/>
      <protection/>
    </xf>
    <xf numFmtId="194" fontId="12" fillId="0" borderId="122" xfId="0" applyNumberFormat="1" applyFont="1" applyFill="1" applyBorder="1" applyAlignment="1">
      <alignment vertical="center"/>
    </xf>
    <xf numFmtId="183" fontId="11" fillId="0" borderId="26" xfId="0" applyNumberFormat="1" applyFont="1" applyFill="1" applyBorder="1" applyAlignment="1" applyProtection="1">
      <alignment vertical="center"/>
      <protection/>
    </xf>
    <xf numFmtId="181" fontId="11" fillId="0" borderId="123" xfId="0" applyNumberFormat="1" applyFont="1" applyFill="1" applyBorder="1" applyAlignment="1" applyProtection="1">
      <alignment vertical="center"/>
      <protection/>
    </xf>
    <xf numFmtId="181" fontId="11" fillId="0" borderId="124" xfId="0" applyNumberFormat="1" applyFont="1" applyFill="1" applyBorder="1" applyAlignment="1" applyProtection="1">
      <alignment vertical="center"/>
      <protection/>
    </xf>
    <xf numFmtId="181" fontId="11" fillId="0" borderId="125" xfId="0" applyNumberFormat="1" applyFont="1" applyFill="1" applyBorder="1" applyAlignment="1" applyProtection="1">
      <alignment vertical="center"/>
      <protection/>
    </xf>
    <xf numFmtId="181" fontId="11" fillId="0" borderId="126" xfId="0" applyNumberFormat="1" applyFont="1" applyFill="1" applyBorder="1" applyAlignment="1" applyProtection="1">
      <alignment vertical="center"/>
      <protection/>
    </xf>
    <xf numFmtId="181" fontId="11" fillId="0" borderId="66" xfId="0" applyNumberFormat="1" applyFont="1" applyFill="1" applyBorder="1" applyAlignment="1" applyProtection="1">
      <alignment vertical="center"/>
      <protection/>
    </xf>
    <xf numFmtId="181" fontId="11" fillId="0" borderId="127" xfId="0" applyNumberFormat="1" applyFont="1" applyFill="1" applyBorder="1" applyAlignment="1" applyProtection="1">
      <alignment vertical="center"/>
      <protection/>
    </xf>
    <xf numFmtId="181" fontId="11" fillId="0" borderId="128" xfId="0" applyNumberFormat="1" applyFont="1" applyFill="1" applyBorder="1" applyAlignment="1" applyProtection="1">
      <alignment vertical="center"/>
      <protection/>
    </xf>
    <xf numFmtId="181" fontId="11" fillId="0" borderId="129" xfId="0" applyNumberFormat="1" applyFont="1" applyFill="1" applyBorder="1" applyAlignment="1" applyProtection="1">
      <alignment vertical="center"/>
      <protection/>
    </xf>
    <xf numFmtId="181" fontId="11" fillId="0" borderId="130" xfId="0" applyNumberFormat="1" applyFont="1" applyFill="1" applyBorder="1" applyAlignment="1" applyProtection="1">
      <alignment vertical="center"/>
      <protection/>
    </xf>
    <xf numFmtId="181" fontId="11" fillId="0" borderId="131" xfId="0" applyNumberFormat="1" applyFont="1" applyFill="1" applyBorder="1" applyAlignment="1" applyProtection="1">
      <alignment vertical="center"/>
      <protection/>
    </xf>
    <xf numFmtId="186" fontId="11" fillId="0" borderId="120" xfId="0" applyNumberFormat="1" applyFont="1" applyFill="1" applyBorder="1" applyAlignment="1" applyProtection="1">
      <alignment vertical="center"/>
      <protection/>
    </xf>
    <xf numFmtId="186" fontId="11" fillId="0" borderId="15" xfId="0" applyNumberFormat="1" applyFont="1" applyFill="1" applyBorder="1" applyAlignment="1" applyProtection="1">
      <alignment vertical="center"/>
      <protection/>
    </xf>
    <xf numFmtId="186" fontId="11" fillId="0" borderId="24" xfId="0" applyNumberFormat="1" applyFont="1" applyFill="1" applyBorder="1" applyAlignment="1" applyProtection="1">
      <alignment vertical="center"/>
      <protection/>
    </xf>
    <xf numFmtId="181" fontId="11" fillId="0" borderId="132" xfId="0" applyNumberFormat="1" applyFont="1" applyFill="1" applyBorder="1" applyAlignment="1" applyProtection="1">
      <alignment vertical="center"/>
      <protection/>
    </xf>
    <xf numFmtId="181" fontId="11" fillId="0" borderId="133" xfId="0" applyNumberFormat="1" applyFont="1" applyFill="1" applyBorder="1" applyAlignment="1" applyProtection="1">
      <alignment vertical="center"/>
      <protection/>
    </xf>
    <xf numFmtId="0" fontId="54" fillId="34" borderId="0" xfId="0" applyFont="1" applyFill="1" applyAlignment="1" applyProtection="1">
      <alignment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83" fontId="11" fillId="0" borderId="120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54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12" fillId="0" borderId="57" xfId="0" applyFont="1" applyFill="1" applyBorder="1" applyAlignment="1" applyProtection="1">
      <alignment vertical="center"/>
      <protection/>
    </xf>
    <xf numFmtId="183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34" xfId="0" applyFont="1" applyFill="1" applyBorder="1" applyAlignment="1" applyProtection="1">
      <alignment horizontal="center" vertical="center"/>
      <protection/>
    </xf>
    <xf numFmtId="183" fontId="11" fillId="0" borderId="135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183" fontId="12" fillId="0" borderId="60" xfId="0" applyNumberFormat="1" applyFont="1" applyFill="1" applyBorder="1" applyAlignment="1" applyProtection="1">
      <alignment horizontal="center" vertical="center"/>
      <protection/>
    </xf>
    <xf numFmtId="183" fontId="12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136" xfId="0" applyFont="1" applyFill="1" applyBorder="1" applyAlignment="1" applyProtection="1">
      <alignment horizontal="center" vertical="center"/>
      <protection/>
    </xf>
    <xf numFmtId="186" fontId="11" fillId="0" borderId="123" xfId="0" applyNumberFormat="1" applyFont="1" applyFill="1" applyBorder="1" applyAlignment="1" applyProtection="1">
      <alignment horizontal="center" vertical="center"/>
      <protection/>
    </xf>
    <xf numFmtId="186" fontId="12" fillId="0" borderId="60" xfId="0" applyNumberFormat="1" applyFont="1" applyFill="1" applyBorder="1" applyAlignment="1" applyProtection="1">
      <alignment vertical="center"/>
      <protection/>
    </xf>
    <xf numFmtId="186" fontId="12" fillId="0" borderId="27" xfId="0" applyNumberFormat="1" applyFont="1" applyFill="1" applyBorder="1" applyAlignment="1" applyProtection="1">
      <alignment vertical="center"/>
      <protection/>
    </xf>
    <xf numFmtId="183" fontId="11" fillId="0" borderId="63" xfId="0" applyNumberFormat="1" applyFont="1" applyFill="1" applyBorder="1" applyAlignment="1" applyProtection="1">
      <alignment horizontal="center" vertical="center" wrapText="1"/>
      <protection/>
    </xf>
    <xf numFmtId="0" fontId="12" fillId="0" borderId="74" xfId="0" applyFont="1" applyFill="1" applyBorder="1" applyAlignment="1" applyProtection="1">
      <alignment/>
      <protection/>
    </xf>
    <xf numFmtId="183" fontId="11" fillId="0" borderId="83" xfId="0" applyNumberFormat="1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2" fillId="0" borderId="78" xfId="0" applyFont="1" applyFill="1" applyBorder="1" applyAlignment="1" applyProtection="1">
      <alignment vertical="center"/>
      <protection/>
    </xf>
    <xf numFmtId="183" fontId="11" fillId="0" borderId="17" xfId="0" applyNumberFormat="1" applyFont="1" applyFill="1" applyBorder="1" applyAlignment="1" applyProtection="1">
      <alignment horizontal="center" vertical="center"/>
      <protection/>
    </xf>
    <xf numFmtId="183" fontId="12" fillId="0" borderId="27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183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11" fillId="0" borderId="101" xfId="0" applyFont="1" applyFill="1" applyBorder="1" applyAlignment="1" applyProtection="1">
      <alignment horizontal="center" vertical="center"/>
      <protection/>
    </xf>
    <xf numFmtId="0" fontId="12" fillId="0" borderId="103" xfId="0" applyFont="1" applyFill="1" applyBorder="1" applyAlignment="1" applyProtection="1">
      <alignment horizontal="center" vertical="center"/>
      <protection/>
    </xf>
    <xf numFmtId="0" fontId="12" fillId="0" borderId="102" xfId="0" applyFont="1" applyFill="1" applyBorder="1" applyAlignment="1" applyProtection="1">
      <alignment horizontal="center" vertical="center"/>
      <protection/>
    </xf>
    <xf numFmtId="183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6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183" fontId="12" fillId="0" borderId="137" xfId="0" applyNumberFormat="1" applyFont="1" applyFill="1" applyBorder="1" applyAlignment="1" applyProtection="1">
      <alignment horizontal="center" vertical="center" wrapText="1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183" fontId="11" fillId="0" borderId="138" xfId="0" applyNumberFormat="1" applyFont="1" applyFill="1" applyBorder="1" applyAlignment="1" applyProtection="1">
      <alignment horizontal="center" vertical="center"/>
      <protection/>
    </xf>
    <xf numFmtId="0" fontId="13" fillId="0" borderId="139" xfId="0" applyFont="1" applyFill="1" applyBorder="1" applyAlignment="1" applyProtection="1">
      <alignment horizontal="center" vertical="center"/>
      <protection/>
    </xf>
    <xf numFmtId="0" fontId="13" fillId="0" borderId="14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41" xfId="0" applyFont="1" applyFill="1" applyBorder="1" applyAlignment="1" applyProtection="1">
      <alignment horizontal="center" vertical="center"/>
      <protection/>
    </xf>
    <xf numFmtId="183" fontId="11" fillId="0" borderId="142" xfId="0" applyNumberFormat="1" applyFont="1" applyFill="1" applyBorder="1" applyAlignment="1" applyProtection="1">
      <alignment horizontal="center" vertical="center"/>
      <protection/>
    </xf>
    <xf numFmtId="0" fontId="13" fillId="0" borderId="143" xfId="0" applyFont="1" applyFill="1" applyBorder="1" applyAlignment="1" applyProtection="1">
      <alignment horizontal="center" vertical="center"/>
      <protection/>
    </xf>
    <xf numFmtId="0" fontId="13" fillId="0" borderId="144" xfId="0" applyFont="1" applyFill="1" applyBorder="1" applyAlignment="1" applyProtection="1">
      <alignment horizontal="center" vertical="center"/>
      <protection/>
    </xf>
    <xf numFmtId="183" fontId="11" fillId="0" borderId="145" xfId="0" applyNumberFormat="1" applyFont="1" applyFill="1" applyBorder="1" applyAlignment="1" applyProtection="1">
      <alignment horizontal="center" vertical="center"/>
      <protection/>
    </xf>
    <xf numFmtId="183" fontId="11" fillId="0" borderId="18" xfId="0" applyNumberFormat="1" applyFont="1" applyFill="1" applyBorder="1" applyAlignment="1" applyProtection="1">
      <alignment horizontal="center" vertical="center" wrapText="1"/>
      <protection/>
    </xf>
    <xf numFmtId="183" fontId="12" fillId="0" borderId="146" xfId="0" applyNumberFormat="1" applyFont="1" applyFill="1" applyBorder="1" applyAlignment="1" applyProtection="1">
      <alignment horizontal="center" vertical="center"/>
      <protection/>
    </xf>
    <xf numFmtId="183" fontId="12" fillId="0" borderId="83" xfId="0" applyNumberFormat="1" applyFont="1" applyFill="1" applyBorder="1" applyAlignment="1" applyProtection="1">
      <alignment vertical="center"/>
      <protection/>
    </xf>
    <xf numFmtId="183" fontId="12" fillId="0" borderId="26" xfId="0" applyNumberFormat="1" applyFont="1" applyFill="1" applyBorder="1" applyAlignment="1" applyProtection="1">
      <alignment vertical="center"/>
      <protection/>
    </xf>
    <xf numFmtId="183" fontId="12" fillId="0" borderId="78" xfId="0" applyNumberFormat="1" applyFont="1" applyFill="1" applyBorder="1" applyAlignment="1" applyProtection="1">
      <alignment vertical="center"/>
      <protection/>
    </xf>
    <xf numFmtId="183" fontId="11" fillId="0" borderId="147" xfId="0" applyNumberFormat="1" applyFont="1" applyFill="1" applyBorder="1" applyAlignment="1" applyProtection="1">
      <alignment horizontal="center" vertical="center"/>
      <protection/>
    </xf>
    <xf numFmtId="183" fontId="12" fillId="0" borderId="129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 shrinkToFit="1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54" xfId="0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 horizontal="center" vertical="center" wrapText="1" shrinkToFit="1"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47" xfId="0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3</xdr:col>
      <xdr:colOff>323850</xdr:colOff>
      <xdr:row>2</xdr:row>
      <xdr:rowOff>142875</xdr:rowOff>
    </xdr:to>
    <xdr:sp>
      <xdr:nvSpPr>
        <xdr:cNvPr id="1" name="Oval 1"/>
        <xdr:cNvSpPr>
          <a:spLocks/>
        </xdr:cNvSpPr>
      </xdr:nvSpPr>
      <xdr:spPr>
        <a:xfrm>
          <a:off x="95250" y="66675"/>
          <a:ext cx="828675" cy="8286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4&#31777;&#26131;&#27700;&#36947;&#2010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6&#39154;&#26009;&#27700;&#20379;&#32102;&#26045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白紙ページP29"/>
      <sheetName val="簡水"/>
      <sheetName val="水質検査機関(印刷せず）"/>
      <sheetName val="水道料金(印刷せず）"/>
    </sheetNames>
    <sheetDataSet>
      <sheetData sheetId="1">
        <row r="9">
          <cell r="H9">
            <v>1950</v>
          </cell>
        </row>
        <row r="12">
          <cell r="C12">
            <v>2</v>
          </cell>
          <cell r="H12">
            <v>720</v>
          </cell>
          <cell r="I12">
            <v>416</v>
          </cell>
        </row>
        <row r="25">
          <cell r="C25">
            <v>12</v>
          </cell>
          <cell r="H25">
            <v>4043</v>
          </cell>
          <cell r="J25">
            <v>2362</v>
          </cell>
        </row>
        <row r="28">
          <cell r="C28">
            <v>2</v>
          </cell>
          <cell r="H28">
            <v>555</v>
          </cell>
          <cell r="J28">
            <v>222</v>
          </cell>
        </row>
        <row r="43">
          <cell r="C43">
            <v>14</v>
          </cell>
          <cell r="H43">
            <v>20094</v>
          </cell>
          <cell r="J43">
            <v>11905</v>
          </cell>
        </row>
        <row r="61">
          <cell r="C61">
            <v>17</v>
          </cell>
          <cell r="H61">
            <v>5955</v>
          </cell>
          <cell r="J61">
            <v>3581</v>
          </cell>
        </row>
        <row r="64">
          <cell r="C64">
            <v>2</v>
          </cell>
          <cell r="H64">
            <v>644</v>
          </cell>
          <cell r="J64">
            <v>61</v>
          </cell>
        </row>
        <row r="69">
          <cell r="C69">
            <v>4</v>
          </cell>
          <cell r="H69">
            <v>1627</v>
          </cell>
        </row>
        <row r="71">
          <cell r="C71">
            <v>1</v>
          </cell>
          <cell r="H71">
            <v>3040</v>
          </cell>
          <cell r="J71">
            <v>1700</v>
          </cell>
        </row>
        <row r="73">
          <cell r="C73">
            <v>1</v>
          </cell>
          <cell r="H73">
            <v>1500</v>
          </cell>
          <cell r="J73">
            <v>30</v>
          </cell>
        </row>
        <row r="80">
          <cell r="C80">
            <v>6</v>
          </cell>
          <cell r="H80">
            <v>4755</v>
          </cell>
          <cell r="J80">
            <v>2393</v>
          </cell>
        </row>
        <row r="85">
          <cell r="C85">
            <v>4</v>
          </cell>
          <cell r="H85">
            <v>1632</v>
          </cell>
          <cell r="J85">
            <v>933</v>
          </cell>
        </row>
        <row r="88">
          <cell r="C88">
            <v>2</v>
          </cell>
          <cell r="H88">
            <v>1720</v>
          </cell>
          <cell r="J88">
            <v>583</v>
          </cell>
        </row>
        <row r="92">
          <cell r="C92">
            <v>3</v>
          </cell>
          <cell r="H92">
            <v>2973</v>
          </cell>
          <cell r="J92">
            <v>1108</v>
          </cell>
        </row>
        <row r="98">
          <cell r="C98">
            <v>5</v>
          </cell>
          <cell r="H98">
            <v>850</v>
          </cell>
          <cell r="J98">
            <v>286</v>
          </cell>
        </row>
        <row r="109">
          <cell r="C109">
            <v>10</v>
          </cell>
          <cell r="H109">
            <v>2140</v>
          </cell>
          <cell r="J109">
            <v>1932</v>
          </cell>
        </row>
        <row r="111">
          <cell r="C111">
            <v>1</v>
          </cell>
          <cell r="H111">
            <v>1097</v>
          </cell>
          <cell r="J111">
            <v>871</v>
          </cell>
        </row>
        <row r="115">
          <cell r="C115">
            <v>3</v>
          </cell>
          <cell r="H115">
            <v>1700</v>
          </cell>
          <cell r="J115">
            <v>449</v>
          </cell>
        </row>
        <row r="117">
          <cell r="C117">
            <v>1</v>
          </cell>
          <cell r="H117">
            <v>1532</v>
          </cell>
          <cell r="J117">
            <v>1340</v>
          </cell>
        </row>
        <row r="125">
          <cell r="C125">
            <v>7</v>
          </cell>
          <cell r="H125">
            <v>3129</v>
          </cell>
          <cell r="J125">
            <v>1367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飲供"/>
      <sheetName val="簡易専用水道"/>
      <sheetName val="簡易専用水道検査数（印刷せず）"/>
    </sheetNames>
    <sheetDataSet>
      <sheetData sheetId="0">
        <row r="54">
          <cell r="F54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9"/>
  <cols>
    <col min="1" max="16384" width="9.00390625" style="2" customWidth="1"/>
  </cols>
  <sheetData>
    <row r="2" ht="13.5">
      <c r="A2" s="2" t="s">
        <v>76</v>
      </c>
    </row>
  </sheetData>
  <sheetProtection sheet="1" objects="1" scenarios="1"/>
  <printOptions/>
  <pageMargins left="0.7874015748031497" right="0.7874015748031497" top="0.7874015748031497" bottom="0.7874015748031497" header="0.3937007874015748" footer="0.3937007874015748"/>
  <pageSetup firstPageNumber="1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"/>
  <sheetViews>
    <sheetView tabSelected="1" view="pageBreakPreview" zoomScaleSheetLayoutView="100" zoomScalePageLayoutView="0" workbookViewId="0" topLeftCell="A1">
      <pane xSplit="4" ySplit="10" topLeftCell="E5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3" sqref="D3"/>
    </sheetView>
  </sheetViews>
  <sheetFormatPr defaultColWidth="10.00390625" defaultRowHeight="12.75" customHeight="1"/>
  <cols>
    <col min="1" max="2" width="2.625" style="104" customWidth="1"/>
    <col min="3" max="3" width="2.625" style="105" customWidth="1"/>
    <col min="4" max="4" width="10.625" style="106" customWidth="1"/>
    <col min="5" max="5" width="10.625" style="107" customWidth="1"/>
    <col min="6" max="6" width="3.625" style="108" customWidth="1"/>
    <col min="7" max="7" width="5.625" style="107" customWidth="1"/>
    <col min="8" max="8" width="10.625" style="135" customWidth="1"/>
    <col min="9" max="9" width="10.625" style="107" customWidth="1"/>
    <col min="10" max="10" width="3.625" style="107" customWidth="1"/>
    <col min="11" max="11" width="5.625" style="107" customWidth="1"/>
    <col min="12" max="13" width="10.625" style="107" customWidth="1"/>
    <col min="14" max="14" width="7.125" style="107" customWidth="1"/>
    <col min="15" max="16" width="9.125" style="107" customWidth="1"/>
    <col min="17" max="17" width="7.125" style="107" customWidth="1"/>
    <col min="18" max="19" width="9.125" style="107" customWidth="1"/>
    <col min="20" max="22" width="12.625" style="107" customWidth="1"/>
    <col min="23" max="23" width="8.625" style="109" customWidth="1"/>
    <col min="24" max="24" width="3.625" style="107" customWidth="1"/>
    <col min="25" max="25" width="4.625" style="107" customWidth="1"/>
    <col min="26" max="27" width="9.625" style="107" customWidth="1"/>
    <col min="28" max="28" width="2.625" style="110" customWidth="1"/>
    <col min="29" max="30" width="2.625" style="111" customWidth="1"/>
    <col min="31" max="31" width="10.00390625" style="5" customWidth="1"/>
    <col min="32" max="16384" width="10.00390625" style="1" customWidth="1"/>
  </cols>
  <sheetData>
    <row r="1" spans="1:31" s="7" customFormat="1" ht="13.5" customHeight="1">
      <c r="A1" s="25"/>
      <c r="B1" s="196"/>
      <c r="C1" s="2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8"/>
    </row>
    <row r="2" spans="1:31" s="3" customFormat="1" ht="45.75" customHeight="1">
      <c r="A2" s="270" t="s">
        <v>101</v>
      </c>
      <c r="B2" s="18"/>
      <c r="C2" s="19"/>
      <c r="D2" s="268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0"/>
      <c r="AC2" s="20"/>
      <c r="AD2" s="20"/>
      <c r="AE2" s="4"/>
    </row>
    <row r="3" spans="1:31" s="7" customFormat="1" ht="18.75" customHeight="1">
      <c r="A3" s="196"/>
      <c r="B3" s="196"/>
      <c r="C3" s="25"/>
      <c r="D3" s="195"/>
      <c r="E3" s="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8"/>
    </row>
    <row r="4" spans="1:31" s="7" customFormat="1" ht="18.75" customHeight="1" thickBot="1">
      <c r="A4" s="196"/>
      <c r="B4" s="196"/>
      <c r="C4" s="25"/>
      <c r="D4" s="195"/>
      <c r="E4" s="8"/>
      <c r="F4" s="17"/>
      <c r="G4" s="17"/>
      <c r="H4" s="181"/>
      <c r="I4" s="17"/>
      <c r="J4" s="17"/>
      <c r="K4" s="17"/>
      <c r="L4" s="17"/>
      <c r="M4" s="17"/>
      <c r="N4" s="17"/>
      <c r="O4" s="17"/>
      <c r="P4" s="17"/>
      <c r="Q4" s="14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8"/>
    </row>
    <row r="5" spans="1:31" s="6" customFormat="1" ht="18.75" customHeight="1">
      <c r="A5" s="308" t="s">
        <v>95</v>
      </c>
      <c r="B5" s="309"/>
      <c r="C5" s="309"/>
      <c r="D5" s="315" t="s">
        <v>1</v>
      </c>
      <c r="E5" s="324" t="s">
        <v>72</v>
      </c>
      <c r="F5" s="287" t="s">
        <v>77</v>
      </c>
      <c r="G5" s="288"/>
      <c r="H5" s="288"/>
      <c r="I5" s="289"/>
      <c r="J5" s="287" t="s">
        <v>78</v>
      </c>
      <c r="K5" s="288"/>
      <c r="L5" s="288"/>
      <c r="M5" s="289"/>
      <c r="N5" s="287" t="s">
        <v>96</v>
      </c>
      <c r="O5" s="335"/>
      <c r="P5" s="336"/>
      <c r="Q5" s="332" t="s">
        <v>96</v>
      </c>
      <c r="R5" s="333"/>
      <c r="S5" s="334"/>
      <c r="T5" s="21" t="s">
        <v>79</v>
      </c>
      <c r="U5" s="21"/>
      <c r="V5" s="22"/>
      <c r="W5" s="298" t="s">
        <v>0</v>
      </c>
      <c r="X5" s="275" t="s">
        <v>80</v>
      </c>
      <c r="Y5" s="276"/>
      <c r="Z5" s="276"/>
      <c r="AA5" s="277"/>
      <c r="AB5" s="24"/>
      <c r="AC5" s="25"/>
      <c r="AD5" s="25"/>
      <c r="AE5" s="9"/>
    </row>
    <row r="6" spans="1:31" s="6" customFormat="1" ht="18.75" customHeight="1">
      <c r="A6" s="310"/>
      <c r="B6" s="311"/>
      <c r="C6" s="311"/>
      <c r="D6" s="316"/>
      <c r="E6" s="295"/>
      <c r="F6" s="312" t="s">
        <v>81</v>
      </c>
      <c r="G6" s="319"/>
      <c r="H6" s="318" t="s">
        <v>70</v>
      </c>
      <c r="I6" s="281" t="s">
        <v>71</v>
      </c>
      <c r="J6" s="312" t="s">
        <v>82</v>
      </c>
      <c r="K6" s="313"/>
      <c r="L6" s="281" t="s">
        <v>70</v>
      </c>
      <c r="M6" s="281" t="s">
        <v>71</v>
      </c>
      <c r="N6" s="337" t="s">
        <v>83</v>
      </c>
      <c r="O6" s="338"/>
      <c r="P6" s="339"/>
      <c r="Q6" s="340" t="s">
        <v>94</v>
      </c>
      <c r="R6" s="338"/>
      <c r="S6" s="339"/>
      <c r="T6" s="303" t="s">
        <v>2</v>
      </c>
      <c r="U6" s="281" t="s">
        <v>70</v>
      </c>
      <c r="V6" s="281" t="s">
        <v>71</v>
      </c>
      <c r="W6" s="299"/>
      <c r="X6" s="278"/>
      <c r="Y6" s="279"/>
      <c r="Z6" s="279"/>
      <c r="AA6" s="280"/>
      <c r="AB6" s="26"/>
      <c r="AC6" s="25"/>
      <c r="AD6" s="25"/>
      <c r="AE6" s="9"/>
    </row>
    <row r="7" spans="1:31" s="6" customFormat="1" ht="18.75" customHeight="1">
      <c r="A7" s="53"/>
      <c r="B7" s="115">
        <v>2</v>
      </c>
      <c r="C7" s="54">
        <v>9</v>
      </c>
      <c r="D7" s="316"/>
      <c r="E7" s="295"/>
      <c r="F7" s="320"/>
      <c r="G7" s="321"/>
      <c r="H7" s="290"/>
      <c r="I7" s="290"/>
      <c r="J7" s="314"/>
      <c r="K7" s="304"/>
      <c r="L7" s="290"/>
      <c r="M7" s="290"/>
      <c r="N7" s="306" t="s">
        <v>2</v>
      </c>
      <c r="O7" s="281" t="s">
        <v>68</v>
      </c>
      <c r="P7" s="301" t="s">
        <v>69</v>
      </c>
      <c r="Q7" s="346" t="s">
        <v>2</v>
      </c>
      <c r="R7" s="281" t="s">
        <v>68</v>
      </c>
      <c r="S7" s="301" t="s">
        <v>69</v>
      </c>
      <c r="T7" s="304"/>
      <c r="U7" s="290"/>
      <c r="V7" s="290"/>
      <c r="W7" s="299"/>
      <c r="X7" s="312" t="s">
        <v>2</v>
      </c>
      <c r="Y7" s="343"/>
      <c r="Z7" s="281" t="s">
        <v>70</v>
      </c>
      <c r="AA7" s="341" t="s">
        <v>71</v>
      </c>
      <c r="AB7" s="26"/>
      <c r="AC7" s="25"/>
      <c r="AD7" s="25"/>
      <c r="AE7" s="9"/>
    </row>
    <row r="8" spans="1:31" s="6" customFormat="1" ht="18.75" customHeight="1" thickBot="1">
      <c r="A8" s="48"/>
      <c r="B8" s="113"/>
      <c r="C8" s="49"/>
      <c r="D8" s="317"/>
      <c r="E8" s="325"/>
      <c r="F8" s="322"/>
      <c r="G8" s="323"/>
      <c r="H8" s="291"/>
      <c r="I8" s="291"/>
      <c r="J8" s="278"/>
      <c r="K8" s="305"/>
      <c r="L8" s="291"/>
      <c r="M8" s="291"/>
      <c r="N8" s="307"/>
      <c r="O8" s="282"/>
      <c r="P8" s="302"/>
      <c r="Q8" s="347"/>
      <c r="R8" s="282"/>
      <c r="S8" s="302"/>
      <c r="T8" s="305"/>
      <c r="U8" s="291"/>
      <c r="V8" s="291"/>
      <c r="W8" s="300"/>
      <c r="X8" s="344"/>
      <c r="Y8" s="345"/>
      <c r="Z8" s="291"/>
      <c r="AA8" s="342"/>
      <c r="AB8" s="26"/>
      <c r="AC8" s="25"/>
      <c r="AD8" s="25"/>
      <c r="AE8" s="9"/>
    </row>
    <row r="9" spans="1:31" s="11" customFormat="1" ht="18.75" customHeight="1">
      <c r="A9" s="271" t="s">
        <v>97</v>
      </c>
      <c r="B9" s="272"/>
      <c r="C9" s="272"/>
      <c r="D9" s="197"/>
      <c r="E9" s="27" t="s">
        <v>3</v>
      </c>
      <c r="F9" s="283" t="s">
        <v>4</v>
      </c>
      <c r="G9" s="284"/>
      <c r="H9" s="126" t="s">
        <v>5</v>
      </c>
      <c r="I9" s="28" t="s">
        <v>6</v>
      </c>
      <c r="J9" s="283" t="s">
        <v>7</v>
      </c>
      <c r="K9" s="284"/>
      <c r="L9" s="28" t="s">
        <v>8</v>
      </c>
      <c r="M9" s="29" t="s">
        <v>9</v>
      </c>
      <c r="N9" s="28" t="s">
        <v>10</v>
      </c>
      <c r="O9" s="28" t="s">
        <v>11</v>
      </c>
      <c r="P9" s="138" t="s">
        <v>12</v>
      </c>
      <c r="Q9" s="142" t="s">
        <v>13</v>
      </c>
      <c r="R9" s="27" t="s">
        <v>14</v>
      </c>
      <c r="S9" s="138" t="s">
        <v>15</v>
      </c>
      <c r="T9" s="144" t="s">
        <v>84</v>
      </c>
      <c r="U9" s="30" t="s">
        <v>16</v>
      </c>
      <c r="V9" s="30" t="s">
        <v>17</v>
      </c>
      <c r="W9" s="31" t="s">
        <v>85</v>
      </c>
      <c r="X9" s="32"/>
      <c r="Y9" s="33"/>
      <c r="Z9" s="32"/>
      <c r="AA9" s="34"/>
      <c r="AB9" s="348" t="s">
        <v>64</v>
      </c>
      <c r="AC9" s="349"/>
      <c r="AD9" s="350"/>
      <c r="AE9" s="10"/>
    </row>
    <row r="10" spans="1:31" s="13" customFormat="1" ht="18.75" customHeight="1" thickBot="1">
      <c r="A10" s="273"/>
      <c r="B10" s="274"/>
      <c r="C10" s="274"/>
      <c r="D10" s="198"/>
      <c r="E10" s="35" t="s">
        <v>86</v>
      </c>
      <c r="F10" s="285" t="s">
        <v>73</v>
      </c>
      <c r="G10" s="286"/>
      <c r="H10" s="127" t="s">
        <v>99</v>
      </c>
      <c r="I10" s="36" t="s">
        <v>87</v>
      </c>
      <c r="J10" s="285" t="s">
        <v>73</v>
      </c>
      <c r="K10" s="286"/>
      <c r="L10" s="36" t="s">
        <v>74</v>
      </c>
      <c r="M10" s="37" t="s">
        <v>74</v>
      </c>
      <c r="N10" s="36" t="s">
        <v>73</v>
      </c>
      <c r="O10" s="36" t="s">
        <v>74</v>
      </c>
      <c r="P10" s="139" t="s">
        <v>74</v>
      </c>
      <c r="Q10" s="143" t="s">
        <v>73</v>
      </c>
      <c r="R10" s="35" t="s">
        <v>74</v>
      </c>
      <c r="S10" s="139" t="s">
        <v>74</v>
      </c>
      <c r="T10" s="145" t="s">
        <v>75</v>
      </c>
      <c r="U10" s="36" t="s">
        <v>74</v>
      </c>
      <c r="V10" s="38" t="s">
        <v>88</v>
      </c>
      <c r="W10" s="39" t="s">
        <v>89</v>
      </c>
      <c r="X10" s="285" t="s">
        <v>73</v>
      </c>
      <c r="Y10" s="286"/>
      <c r="Z10" s="36" t="s">
        <v>87</v>
      </c>
      <c r="AA10" s="40" t="s">
        <v>87</v>
      </c>
      <c r="AB10" s="351"/>
      <c r="AC10" s="352"/>
      <c r="AD10" s="353"/>
      <c r="AE10" s="12"/>
    </row>
    <row r="11" spans="1:31" s="6" customFormat="1" ht="18.75" customHeight="1">
      <c r="A11" s="41">
        <v>2</v>
      </c>
      <c r="B11" s="112">
        <v>0</v>
      </c>
      <c r="C11" s="42">
        <v>1</v>
      </c>
      <c r="D11" s="199" t="s">
        <v>18</v>
      </c>
      <c r="E11" s="243">
        <v>359466</v>
      </c>
      <c r="F11" s="244"/>
      <c r="G11" s="243">
        <v>2</v>
      </c>
      <c r="H11" s="245">
        <f>400000+5700</f>
        <v>405700</v>
      </c>
      <c r="I11" s="246">
        <f>353647+5195</f>
        <v>358842</v>
      </c>
      <c r="J11" s="192"/>
      <c r="K11" s="243">
        <v>1</v>
      </c>
      <c r="L11" s="246">
        <f>'[1]簡水'!$H$9</f>
        <v>1950</v>
      </c>
      <c r="M11" s="253">
        <v>1459</v>
      </c>
      <c r="N11" s="246">
        <v>0</v>
      </c>
      <c r="O11" s="246">
        <v>0</v>
      </c>
      <c r="P11" s="255">
        <v>0</v>
      </c>
      <c r="Q11" s="256">
        <v>15</v>
      </c>
      <c r="R11" s="243">
        <v>18451</v>
      </c>
      <c r="S11" s="255">
        <v>7426</v>
      </c>
      <c r="T11" s="243">
        <f>G11+K11+N11+Q11</f>
        <v>18</v>
      </c>
      <c r="U11" s="246">
        <f>H11+L11+O11</f>
        <v>407650</v>
      </c>
      <c r="V11" s="246">
        <f>I11+M11+P11</f>
        <v>360301</v>
      </c>
      <c r="W11" s="263">
        <f>V11/E11*100</f>
        <v>100.2322890064707</v>
      </c>
      <c r="X11" s="247"/>
      <c r="Y11" s="243">
        <v>0</v>
      </c>
      <c r="Z11" s="246"/>
      <c r="AA11" s="248"/>
      <c r="AB11" s="117">
        <v>2</v>
      </c>
      <c r="AC11" s="112">
        <v>0</v>
      </c>
      <c r="AD11" s="121">
        <v>1</v>
      </c>
      <c r="AE11" s="9"/>
    </row>
    <row r="12" spans="1:31" s="6" customFormat="1" ht="18.75" customHeight="1">
      <c r="A12" s="43"/>
      <c r="B12" s="113"/>
      <c r="C12" s="44"/>
      <c r="D12" s="200"/>
      <c r="E12" s="213"/>
      <c r="F12" s="241" t="s">
        <v>20</v>
      </c>
      <c r="G12" s="194">
        <v>0</v>
      </c>
      <c r="H12" s="151"/>
      <c r="I12" s="152"/>
      <c r="J12" s="193" t="s">
        <v>20</v>
      </c>
      <c r="K12" s="194">
        <v>0</v>
      </c>
      <c r="L12" s="191"/>
      <c r="M12" s="45"/>
      <c r="N12" s="46"/>
      <c r="O12" s="46"/>
      <c r="P12" s="155"/>
      <c r="Q12" s="214"/>
      <c r="R12" s="213"/>
      <c r="S12" s="155"/>
      <c r="T12" s="213"/>
      <c r="U12" s="46"/>
      <c r="V12" s="46"/>
      <c r="W12" s="215"/>
      <c r="X12" s="193" t="s">
        <v>20</v>
      </c>
      <c r="Y12" s="194">
        <v>0</v>
      </c>
      <c r="Z12" s="191"/>
      <c r="AA12" s="216"/>
      <c r="AB12" s="24"/>
      <c r="AC12" s="114"/>
      <c r="AD12" s="122"/>
      <c r="AE12" s="9"/>
    </row>
    <row r="13" spans="1:31" s="6" customFormat="1" ht="18.75" customHeight="1">
      <c r="A13" s="48">
        <v>2</v>
      </c>
      <c r="B13" s="114">
        <v>0</v>
      </c>
      <c r="C13" s="49">
        <v>2</v>
      </c>
      <c r="D13" s="201" t="s">
        <v>59</v>
      </c>
      <c r="E13" s="50">
        <v>64452</v>
      </c>
      <c r="F13" s="205"/>
      <c r="G13" s="50">
        <v>1</v>
      </c>
      <c r="H13" s="206">
        <v>85000</v>
      </c>
      <c r="I13" s="51">
        <v>64452</v>
      </c>
      <c r="J13" s="192"/>
      <c r="K13" s="50">
        <v>0</v>
      </c>
      <c r="L13" s="51"/>
      <c r="M13" s="207"/>
      <c r="N13" s="51">
        <v>0</v>
      </c>
      <c r="O13" s="51">
        <v>0</v>
      </c>
      <c r="P13" s="208">
        <v>0</v>
      </c>
      <c r="Q13" s="211">
        <v>2</v>
      </c>
      <c r="R13" s="55">
        <v>180</v>
      </c>
      <c r="S13" s="140">
        <v>0</v>
      </c>
      <c r="T13" s="50">
        <f>G13+K13+N13+Q13</f>
        <v>3</v>
      </c>
      <c r="U13" s="51">
        <f>H13+L13+O13</f>
        <v>85000</v>
      </c>
      <c r="V13" s="51">
        <f>I13+M13+P13</f>
        <v>64452</v>
      </c>
      <c r="W13" s="223">
        <f>V13/E13*100</f>
        <v>100</v>
      </c>
      <c r="X13" s="226"/>
      <c r="Y13" s="227">
        <v>0</v>
      </c>
      <c r="Z13" s="170"/>
      <c r="AA13" s="228"/>
      <c r="AB13" s="118">
        <v>2</v>
      </c>
      <c r="AC13" s="115">
        <v>0</v>
      </c>
      <c r="AD13" s="123">
        <v>2</v>
      </c>
      <c r="AE13" s="9"/>
    </row>
    <row r="14" spans="1:31" s="6" customFormat="1" ht="18.75" customHeight="1">
      <c r="A14" s="48"/>
      <c r="B14" s="114"/>
      <c r="C14" s="49"/>
      <c r="D14" s="201"/>
      <c r="E14" s="50"/>
      <c r="F14" s="241" t="s">
        <v>20</v>
      </c>
      <c r="G14" s="194">
        <v>0</v>
      </c>
      <c r="H14" s="151"/>
      <c r="I14" s="152"/>
      <c r="J14" s="193" t="s">
        <v>20</v>
      </c>
      <c r="K14" s="194">
        <v>0</v>
      </c>
      <c r="L14" s="191"/>
      <c r="M14" s="45"/>
      <c r="N14" s="51"/>
      <c r="O14" s="51"/>
      <c r="P14" s="208"/>
      <c r="Q14" s="222"/>
      <c r="R14" s="50"/>
      <c r="S14" s="155"/>
      <c r="T14" s="213"/>
      <c r="U14" s="51"/>
      <c r="V14" s="51"/>
      <c r="W14" s="223"/>
      <c r="X14" s="52" t="s">
        <v>20</v>
      </c>
      <c r="Y14" s="50">
        <v>0</v>
      </c>
      <c r="Z14" s="51"/>
      <c r="AA14" s="229"/>
      <c r="AB14" s="119"/>
      <c r="AC14" s="113"/>
      <c r="AD14" s="124"/>
      <c r="AE14" s="9"/>
    </row>
    <row r="15" spans="1:31" s="6" customFormat="1" ht="18.75" customHeight="1">
      <c r="A15" s="53">
        <v>2</v>
      </c>
      <c r="B15" s="115">
        <v>0</v>
      </c>
      <c r="C15" s="54">
        <v>3</v>
      </c>
      <c r="D15" s="202" t="s">
        <v>60</v>
      </c>
      <c r="E15" s="55">
        <v>86805</v>
      </c>
      <c r="F15" s="205"/>
      <c r="G15" s="55">
        <v>1</v>
      </c>
      <c r="H15" s="210">
        <v>100000</v>
      </c>
      <c r="I15" s="210">
        <f>87740-959</f>
        <v>86781</v>
      </c>
      <c r="J15" s="192"/>
      <c r="K15" s="55">
        <v>0</v>
      </c>
      <c r="L15" s="57"/>
      <c r="M15" s="58"/>
      <c r="N15" s="57">
        <v>1</v>
      </c>
      <c r="O15" s="57">
        <v>0</v>
      </c>
      <c r="P15" s="140">
        <v>0</v>
      </c>
      <c r="Q15" s="211">
        <v>10</v>
      </c>
      <c r="R15" s="55">
        <v>3119</v>
      </c>
      <c r="S15" s="140">
        <v>1309</v>
      </c>
      <c r="T15" s="55">
        <f>G15+K15+N15+Q15</f>
        <v>12</v>
      </c>
      <c r="U15" s="57">
        <f>H15+L15+O15</f>
        <v>100000</v>
      </c>
      <c r="V15" s="57">
        <f>I15+M15+P15</f>
        <v>86781</v>
      </c>
      <c r="W15" s="212">
        <f>V15/E15*100</f>
        <v>99.97235182305167</v>
      </c>
      <c r="X15" s="56"/>
      <c r="Y15" s="55">
        <v>0</v>
      </c>
      <c r="Z15" s="57"/>
      <c r="AA15" s="171"/>
      <c r="AB15" s="24">
        <v>2</v>
      </c>
      <c r="AC15" s="114">
        <v>0</v>
      </c>
      <c r="AD15" s="122">
        <v>3</v>
      </c>
      <c r="AE15" s="9"/>
    </row>
    <row r="16" spans="1:31" s="6" customFormat="1" ht="18.75" customHeight="1">
      <c r="A16" s="43"/>
      <c r="B16" s="113"/>
      <c r="C16" s="44" t="s">
        <v>19</v>
      </c>
      <c r="D16" s="200"/>
      <c r="E16" s="213"/>
      <c r="F16" s="225" t="s">
        <v>20</v>
      </c>
      <c r="G16" s="194">
        <v>0</v>
      </c>
      <c r="H16" s="151"/>
      <c r="I16" s="152"/>
      <c r="J16" s="193" t="s">
        <v>20</v>
      </c>
      <c r="K16" s="194">
        <v>0</v>
      </c>
      <c r="L16" s="191"/>
      <c r="M16" s="45"/>
      <c r="N16" s="46"/>
      <c r="O16" s="46"/>
      <c r="P16" s="155"/>
      <c r="Q16" s="214"/>
      <c r="R16" s="213"/>
      <c r="S16" s="155"/>
      <c r="T16" s="213"/>
      <c r="U16" s="46"/>
      <c r="V16" s="46"/>
      <c r="W16" s="215"/>
      <c r="X16" s="193" t="s">
        <v>20</v>
      </c>
      <c r="Y16" s="194">
        <v>0</v>
      </c>
      <c r="Z16" s="191"/>
      <c r="AA16" s="216"/>
      <c r="AB16" s="119"/>
      <c r="AC16" s="114"/>
      <c r="AD16" s="122"/>
      <c r="AE16" s="9"/>
    </row>
    <row r="17" spans="1:31" s="6" customFormat="1" ht="18.75" customHeight="1">
      <c r="A17" s="48">
        <v>2</v>
      </c>
      <c r="B17" s="114">
        <v>0</v>
      </c>
      <c r="C17" s="49">
        <v>4</v>
      </c>
      <c r="D17" s="201" t="s">
        <v>21</v>
      </c>
      <c r="E17" s="50">
        <v>66719</v>
      </c>
      <c r="F17" s="240"/>
      <c r="G17" s="50">
        <v>1</v>
      </c>
      <c r="H17" s="206">
        <v>69000</v>
      </c>
      <c r="I17" s="51">
        <v>66719</v>
      </c>
      <c r="J17" s="192"/>
      <c r="K17" s="50">
        <v>0</v>
      </c>
      <c r="L17" s="51"/>
      <c r="M17" s="207"/>
      <c r="N17" s="51">
        <v>0</v>
      </c>
      <c r="O17" s="51">
        <v>0</v>
      </c>
      <c r="P17" s="208">
        <v>0</v>
      </c>
      <c r="Q17" s="222">
        <v>3</v>
      </c>
      <c r="R17" s="50">
        <v>2245</v>
      </c>
      <c r="S17" s="208">
        <v>2244</v>
      </c>
      <c r="T17" s="50">
        <f>G17+K17+N17+Q17</f>
        <v>4</v>
      </c>
      <c r="U17" s="51">
        <f>H17+L17+O17</f>
        <v>69000</v>
      </c>
      <c r="V17" s="51">
        <f>I17+M17+P17</f>
        <v>66719</v>
      </c>
      <c r="W17" s="223">
        <f>V17/E17*100</f>
        <v>100</v>
      </c>
      <c r="X17" s="226" t="s">
        <v>19</v>
      </c>
      <c r="Y17" s="227">
        <v>0</v>
      </c>
      <c r="Z17" s="170"/>
      <c r="AA17" s="228"/>
      <c r="AB17" s="118">
        <v>2</v>
      </c>
      <c r="AC17" s="115">
        <v>0</v>
      </c>
      <c r="AD17" s="123">
        <v>4</v>
      </c>
      <c r="AE17" s="9"/>
    </row>
    <row r="18" spans="1:31" s="6" customFormat="1" ht="18.75" customHeight="1">
      <c r="A18" s="48"/>
      <c r="B18" s="114"/>
      <c r="C18" s="49"/>
      <c r="D18" s="201"/>
      <c r="E18" s="50"/>
      <c r="F18" s="241" t="s">
        <v>20</v>
      </c>
      <c r="G18" s="194">
        <v>0</v>
      </c>
      <c r="H18" s="151"/>
      <c r="I18" s="152"/>
      <c r="J18" s="193" t="s">
        <v>20</v>
      </c>
      <c r="K18" s="194">
        <v>0</v>
      </c>
      <c r="L18" s="191"/>
      <c r="M18" s="45"/>
      <c r="N18" s="51"/>
      <c r="O18" s="51"/>
      <c r="P18" s="208"/>
      <c r="Q18" s="222"/>
      <c r="R18" s="50"/>
      <c r="S18" s="208"/>
      <c r="T18" s="213"/>
      <c r="U18" s="51"/>
      <c r="V18" s="51"/>
      <c r="W18" s="223"/>
      <c r="X18" s="52" t="s">
        <v>20</v>
      </c>
      <c r="Y18" s="50">
        <v>0</v>
      </c>
      <c r="Z18" s="51"/>
      <c r="AA18" s="229"/>
      <c r="AB18" s="119"/>
      <c r="AC18" s="113"/>
      <c r="AD18" s="124"/>
      <c r="AE18" s="9"/>
    </row>
    <row r="19" spans="1:31" s="6" customFormat="1" ht="18.75" customHeight="1">
      <c r="A19" s="53">
        <v>2</v>
      </c>
      <c r="B19" s="115">
        <v>0</v>
      </c>
      <c r="C19" s="54">
        <v>5</v>
      </c>
      <c r="D19" s="202" t="s">
        <v>22</v>
      </c>
      <c r="E19" s="55">
        <v>123787</v>
      </c>
      <c r="F19" s="205"/>
      <c r="G19" s="55">
        <v>1</v>
      </c>
      <c r="H19" s="210">
        <v>132600</v>
      </c>
      <c r="I19" s="57">
        <v>123750</v>
      </c>
      <c r="J19" s="192"/>
      <c r="K19" s="55">
        <v>0</v>
      </c>
      <c r="L19" s="57"/>
      <c r="M19" s="58"/>
      <c r="N19" s="57">
        <v>0</v>
      </c>
      <c r="O19" s="57">
        <v>0</v>
      </c>
      <c r="P19" s="140">
        <v>0</v>
      </c>
      <c r="Q19" s="257">
        <v>12</v>
      </c>
      <c r="R19" s="55">
        <v>1147</v>
      </c>
      <c r="S19" s="140">
        <v>822</v>
      </c>
      <c r="T19" s="55">
        <f>G19+K19+N19+Q19</f>
        <v>13</v>
      </c>
      <c r="U19" s="57">
        <f>H19+L19+O19</f>
        <v>132600</v>
      </c>
      <c r="V19" s="57">
        <f>I19+M19+P19</f>
        <v>123750</v>
      </c>
      <c r="W19" s="212">
        <f>V19/E19*100</f>
        <v>99.97010994692495</v>
      </c>
      <c r="X19" s="56" t="s">
        <v>19</v>
      </c>
      <c r="Y19" s="55">
        <v>0</v>
      </c>
      <c r="Z19" s="57"/>
      <c r="AA19" s="171"/>
      <c r="AB19" s="118">
        <v>2</v>
      </c>
      <c r="AC19" s="114">
        <v>0</v>
      </c>
      <c r="AD19" s="122">
        <v>5</v>
      </c>
      <c r="AE19" s="9"/>
    </row>
    <row r="20" spans="1:31" s="6" customFormat="1" ht="18.75" customHeight="1">
      <c r="A20" s="43"/>
      <c r="B20" s="113"/>
      <c r="C20" s="44"/>
      <c r="D20" s="200"/>
      <c r="E20" s="213"/>
      <c r="F20" s="241" t="s">
        <v>20</v>
      </c>
      <c r="G20" s="194">
        <v>0</v>
      </c>
      <c r="H20" s="151"/>
      <c r="I20" s="152"/>
      <c r="J20" s="193" t="s">
        <v>20</v>
      </c>
      <c r="K20" s="194">
        <v>0</v>
      </c>
      <c r="L20" s="191"/>
      <c r="M20" s="45"/>
      <c r="N20" s="46"/>
      <c r="O20" s="46"/>
      <c r="P20" s="155"/>
      <c r="Q20" s="258"/>
      <c r="R20" s="213"/>
      <c r="S20" s="155" t="s">
        <v>19</v>
      </c>
      <c r="T20" s="213"/>
      <c r="U20" s="46"/>
      <c r="V20" s="46"/>
      <c r="W20" s="215"/>
      <c r="X20" s="193" t="s">
        <v>20</v>
      </c>
      <c r="Y20" s="194">
        <v>0</v>
      </c>
      <c r="Z20" s="191"/>
      <c r="AA20" s="216"/>
      <c r="AB20" s="119"/>
      <c r="AC20" s="114"/>
      <c r="AD20" s="122"/>
      <c r="AE20" s="9"/>
    </row>
    <row r="21" spans="1:31" s="6" customFormat="1" ht="18.75" customHeight="1">
      <c r="A21" s="48">
        <v>2</v>
      </c>
      <c r="B21" s="114">
        <v>0</v>
      </c>
      <c r="C21" s="49">
        <v>6</v>
      </c>
      <c r="D21" s="201" t="s">
        <v>23</v>
      </c>
      <c r="E21" s="50">
        <v>56954</v>
      </c>
      <c r="F21" s="205"/>
      <c r="G21" s="50">
        <v>1</v>
      </c>
      <c r="H21" s="206">
        <v>59500</v>
      </c>
      <c r="I21" s="51">
        <v>55610</v>
      </c>
      <c r="J21" s="192"/>
      <c r="K21" s="50">
        <f>'[1]簡水'!$C$12</f>
        <v>2</v>
      </c>
      <c r="L21" s="51">
        <f>'[1]簡水'!$H$12</f>
        <v>720</v>
      </c>
      <c r="M21" s="207">
        <f>'[1]簡水'!$I$12</f>
        <v>416</v>
      </c>
      <c r="N21" s="51"/>
      <c r="O21" s="51"/>
      <c r="P21" s="208"/>
      <c r="Q21" s="222">
        <v>1</v>
      </c>
      <c r="R21" s="50">
        <v>0</v>
      </c>
      <c r="S21" s="208">
        <v>0</v>
      </c>
      <c r="T21" s="50">
        <f>G21+K21+N21+Q21</f>
        <v>4</v>
      </c>
      <c r="U21" s="51">
        <f>H21+L21+O21</f>
        <v>60220</v>
      </c>
      <c r="V21" s="51">
        <f>I21+M21+P21</f>
        <v>56026</v>
      </c>
      <c r="W21" s="223">
        <f>V21/E21*100</f>
        <v>98.37061488218562</v>
      </c>
      <c r="X21" s="226"/>
      <c r="Y21" s="227">
        <v>0</v>
      </c>
      <c r="Z21" s="170"/>
      <c r="AA21" s="228"/>
      <c r="AB21" s="118">
        <v>2</v>
      </c>
      <c r="AC21" s="115">
        <v>0</v>
      </c>
      <c r="AD21" s="123">
        <v>6</v>
      </c>
      <c r="AE21" s="9"/>
    </row>
    <row r="22" spans="1:31" s="6" customFormat="1" ht="18.75" customHeight="1">
      <c r="A22" s="48"/>
      <c r="B22" s="114"/>
      <c r="C22" s="49"/>
      <c r="D22" s="201"/>
      <c r="E22" s="50"/>
      <c r="F22" s="225" t="s">
        <v>20</v>
      </c>
      <c r="G22" s="194">
        <v>0</v>
      </c>
      <c r="H22" s="151"/>
      <c r="I22" s="152"/>
      <c r="J22" s="193" t="s">
        <v>20</v>
      </c>
      <c r="K22" s="194">
        <v>0</v>
      </c>
      <c r="L22" s="191"/>
      <c r="M22" s="45"/>
      <c r="N22" s="51"/>
      <c r="O22" s="51"/>
      <c r="P22" s="155"/>
      <c r="Q22" s="222"/>
      <c r="R22" s="50"/>
      <c r="S22" s="208"/>
      <c r="T22" s="213"/>
      <c r="U22" s="51"/>
      <c r="V22" s="51"/>
      <c r="W22" s="223"/>
      <c r="X22" s="52" t="s">
        <v>20</v>
      </c>
      <c r="Y22" s="50">
        <v>1</v>
      </c>
      <c r="Z22" s="51">
        <v>70</v>
      </c>
      <c r="AA22" s="229">
        <v>30</v>
      </c>
      <c r="AB22" s="119"/>
      <c r="AC22" s="113"/>
      <c r="AD22" s="124"/>
      <c r="AE22" s="9"/>
    </row>
    <row r="23" spans="1:31" s="6" customFormat="1" ht="18.75" customHeight="1">
      <c r="A23" s="53">
        <v>2</v>
      </c>
      <c r="B23" s="115">
        <v>0</v>
      </c>
      <c r="C23" s="54">
        <v>7</v>
      </c>
      <c r="D23" s="202" t="s">
        <v>24</v>
      </c>
      <c r="E23" s="55">
        <v>30662</v>
      </c>
      <c r="F23" s="240"/>
      <c r="G23" s="55">
        <v>1</v>
      </c>
      <c r="H23" s="210">
        <v>44100</v>
      </c>
      <c r="I23" s="57">
        <v>27634</v>
      </c>
      <c r="J23" s="192"/>
      <c r="K23" s="55">
        <f>'[1]簡水'!$C$25</f>
        <v>12</v>
      </c>
      <c r="L23" s="57">
        <f>'[1]簡水'!$H$25</f>
        <v>4043</v>
      </c>
      <c r="M23" s="58">
        <f>'[1]簡水'!$J$25</f>
        <v>2362</v>
      </c>
      <c r="N23" s="57"/>
      <c r="O23" s="57"/>
      <c r="P23" s="140"/>
      <c r="Q23" s="211"/>
      <c r="R23" s="55"/>
      <c r="S23" s="140"/>
      <c r="T23" s="55">
        <f>G23+K23+N23+Q23</f>
        <v>13</v>
      </c>
      <c r="U23" s="57">
        <f>H23+L23+O23</f>
        <v>48143</v>
      </c>
      <c r="V23" s="57">
        <f>I23+M23+P23</f>
        <v>29996</v>
      </c>
      <c r="W23" s="212">
        <f>V23/E23*100</f>
        <v>97.82793033722524</v>
      </c>
      <c r="X23" s="56" t="s">
        <v>19</v>
      </c>
      <c r="Y23" s="266">
        <v>7</v>
      </c>
      <c r="Z23" s="57">
        <v>598</v>
      </c>
      <c r="AA23" s="171">
        <v>357</v>
      </c>
      <c r="AB23" s="118">
        <v>2</v>
      </c>
      <c r="AC23" s="114">
        <v>0</v>
      </c>
      <c r="AD23" s="122">
        <v>7</v>
      </c>
      <c r="AE23" s="9"/>
    </row>
    <row r="24" spans="1:31" s="6" customFormat="1" ht="18.75" customHeight="1">
      <c r="A24" s="43"/>
      <c r="B24" s="113"/>
      <c r="C24" s="44"/>
      <c r="D24" s="200"/>
      <c r="E24" s="213"/>
      <c r="F24" s="242" t="s">
        <v>20</v>
      </c>
      <c r="G24" s="194">
        <v>0</v>
      </c>
      <c r="H24" s="151"/>
      <c r="I24" s="152"/>
      <c r="J24" s="193" t="s">
        <v>20</v>
      </c>
      <c r="K24" s="194">
        <v>0</v>
      </c>
      <c r="L24" s="191"/>
      <c r="M24" s="45"/>
      <c r="N24" s="46"/>
      <c r="O24" s="46"/>
      <c r="P24" s="155"/>
      <c r="Q24" s="214"/>
      <c r="R24" s="213"/>
      <c r="S24" s="155"/>
      <c r="T24" s="213"/>
      <c r="U24" s="46"/>
      <c r="V24" s="46"/>
      <c r="W24" s="215"/>
      <c r="X24" s="193" t="s">
        <v>20</v>
      </c>
      <c r="Y24" s="194">
        <v>0</v>
      </c>
      <c r="Z24" s="191"/>
      <c r="AA24" s="216"/>
      <c r="AB24" s="119"/>
      <c r="AC24" s="114"/>
      <c r="AD24" s="122"/>
      <c r="AE24" s="9"/>
    </row>
    <row r="25" spans="1:31" s="6" customFormat="1" ht="18.75" customHeight="1">
      <c r="A25" s="48">
        <v>2</v>
      </c>
      <c r="B25" s="114">
        <v>0</v>
      </c>
      <c r="C25" s="49">
        <v>8</v>
      </c>
      <c r="D25" s="201" t="s">
        <v>25</v>
      </c>
      <c r="E25" s="50">
        <v>26676</v>
      </c>
      <c r="F25" s="240"/>
      <c r="G25" s="50">
        <v>1</v>
      </c>
      <c r="H25" s="206">
        <v>27470</v>
      </c>
      <c r="I25" s="51">
        <v>25769</v>
      </c>
      <c r="J25" s="192"/>
      <c r="K25" s="50">
        <f>'[1]簡水'!$C$28</f>
        <v>2</v>
      </c>
      <c r="L25" s="51">
        <f>'[1]簡水'!$H$28</f>
        <v>555</v>
      </c>
      <c r="M25" s="207">
        <f>'[1]簡水'!$J$28</f>
        <v>222</v>
      </c>
      <c r="N25" s="51"/>
      <c r="O25" s="51"/>
      <c r="P25" s="208"/>
      <c r="Q25" s="222">
        <v>2</v>
      </c>
      <c r="R25" s="50">
        <v>0</v>
      </c>
      <c r="S25" s="140">
        <v>23</v>
      </c>
      <c r="T25" s="50">
        <f>G25+K25+N25+Q25</f>
        <v>5</v>
      </c>
      <c r="U25" s="51">
        <f>H25+L25+O25</f>
        <v>28025</v>
      </c>
      <c r="V25" s="51">
        <f>I25+M25+P25</f>
        <v>25991</v>
      </c>
      <c r="W25" s="223">
        <f>V25/E25*100</f>
        <v>97.43214874793821</v>
      </c>
      <c r="X25" s="226" t="s">
        <v>19</v>
      </c>
      <c r="Y25" s="227">
        <v>0</v>
      </c>
      <c r="Z25" s="170"/>
      <c r="AA25" s="228"/>
      <c r="AB25" s="118">
        <v>2</v>
      </c>
      <c r="AC25" s="115">
        <v>0</v>
      </c>
      <c r="AD25" s="123">
        <v>8</v>
      </c>
      <c r="AE25" s="9"/>
    </row>
    <row r="26" spans="1:31" s="6" customFormat="1" ht="18.75" customHeight="1">
      <c r="A26" s="48"/>
      <c r="B26" s="114"/>
      <c r="C26" s="49"/>
      <c r="D26" s="201"/>
      <c r="E26" s="50"/>
      <c r="F26" s="225" t="s">
        <v>20</v>
      </c>
      <c r="G26" s="194">
        <v>0</v>
      </c>
      <c r="H26" s="151"/>
      <c r="I26" s="152"/>
      <c r="J26" s="193" t="s">
        <v>20</v>
      </c>
      <c r="K26" s="194">
        <v>0</v>
      </c>
      <c r="L26" s="191"/>
      <c r="M26" s="45"/>
      <c r="N26" s="51"/>
      <c r="O26" s="51"/>
      <c r="P26" s="208"/>
      <c r="Q26" s="222"/>
      <c r="R26" s="50"/>
      <c r="S26" s="208"/>
      <c r="T26" s="213"/>
      <c r="U26" s="51"/>
      <c r="V26" s="51"/>
      <c r="W26" s="223"/>
      <c r="X26" s="52" t="s">
        <v>20</v>
      </c>
      <c r="Y26" s="50">
        <v>0</v>
      </c>
      <c r="Z26" s="51"/>
      <c r="AA26" s="229"/>
      <c r="AB26" s="119"/>
      <c r="AC26" s="113"/>
      <c r="AD26" s="124"/>
      <c r="AE26" s="9"/>
    </row>
    <row r="27" spans="1:31" s="6" customFormat="1" ht="18.75" customHeight="1">
      <c r="A27" s="53">
        <v>2</v>
      </c>
      <c r="B27" s="115">
        <v>0</v>
      </c>
      <c r="C27" s="54">
        <v>9</v>
      </c>
      <c r="D27" s="202" t="s">
        <v>26</v>
      </c>
      <c r="E27" s="55">
        <v>120835</v>
      </c>
      <c r="F27" s="240"/>
      <c r="G27" s="55">
        <v>1</v>
      </c>
      <c r="H27" s="210">
        <v>122000</v>
      </c>
      <c r="I27" s="57">
        <v>120835</v>
      </c>
      <c r="J27" s="192"/>
      <c r="K27" s="55">
        <v>0</v>
      </c>
      <c r="L27" s="57"/>
      <c r="M27" s="58"/>
      <c r="N27" s="57"/>
      <c r="O27" s="57"/>
      <c r="P27" s="140"/>
      <c r="Q27" s="211">
        <v>3</v>
      </c>
      <c r="R27" s="55">
        <v>10</v>
      </c>
      <c r="S27" s="140">
        <v>10</v>
      </c>
      <c r="T27" s="55">
        <f>G27+K27+N27+Q27+K28</f>
        <v>4</v>
      </c>
      <c r="U27" s="57">
        <f>H27+L27+O27</f>
        <v>122000</v>
      </c>
      <c r="V27" s="57">
        <f>I27+M27+P27+M28</f>
        <v>120835</v>
      </c>
      <c r="W27" s="212">
        <f>V27/E27*100</f>
        <v>100</v>
      </c>
      <c r="X27" s="56" t="s">
        <v>19</v>
      </c>
      <c r="Y27" s="55">
        <v>0</v>
      </c>
      <c r="Z27" s="57"/>
      <c r="AA27" s="171"/>
      <c r="AB27" s="118">
        <v>2</v>
      </c>
      <c r="AC27" s="114">
        <v>0</v>
      </c>
      <c r="AD27" s="122">
        <v>9</v>
      </c>
      <c r="AE27" s="9"/>
    </row>
    <row r="28" spans="1:31" s="6" customFormat="1" ht="18.75" customHeight="1">
      <c r="A28" s="43"/>
      <c r="B28" s="113"/>
      <c r="C28" s="44"/>
      <c r="D28" s="200"/>
      <c r="E28" s="213"/>
      <c r="F28" s="241" t="s">
        <v>20</v>
      </c>
      <c r="G28" s="194">
        <v>0</v>
      </c>
      <c r="H28" s="151"/>
      <c r="I28" s="152"/>
      <c r="J28" s="193" t="s">
        <v>20</v>
      </c>
      <c r="K28" s="194">
        <v>0</v>
      </c>
      <c r="L28" s="191"/>
      <c r="M28" s="45"/>
      <c r="N28" s="46"/>
      <c r="O28" s="46"/>
      <c r="P28" s="155"/>
      <c r="Q28" s="214"/>
      <c r="R28" s="213"/>
      <c r="S28" s="155"/>
      <c r="T28" s="213"/>
      <c r="U28" s="46"/>
      <c r="V28" s="46"/>
      <c r="W28" s="215"/>
      <c r="X28" s="193" t="s">
        <v>20</v>
      </c>
      <c r="Y28" s="194">
        <v>0</v>
      </c>
      <c r="Z28" s="191"/>
      <c r="AA28" s="216"/>
      <c r="AB28" s="119"/>
      <c r="AC28" s="114"/>
      <c r="AD28" s="122"/>
      <c r="AE28" s="9"/>
    </row>
    <row r="29" spans="1:31" s="6" customFormat="1" ht="18.75" customHeight="1">
      <c r="A29" s="48">
        <v>2</v>
      </c>
      <c r="B29" s="114">
        <v>1</v>
      </c>
      <c r="C29" s="49">
        <v>0</v>
      </c>
      <c r="D29" s="201" t="s">
        <v>27</v>
      </c>
      <c r="E29" s="50">
        <v>77837</v>
      </c>
      <c r="F29" s="205"/>
      <c r="G29" s="50">
        <v>1</v>
      </c>
      <c r="H29" s="206">
        <v>100000</v>
      </c>
      <c r="I29" s="51">
        <v>77837</v>
      </c>
      <c r="J29" s="192"/>
      <c r="K29" s="50">
        <v>0</v>
      </c>
      <c r="L29" s="51"/>
      <c r="M29" s="207"/>
      <c r="N29" s="51"/>
      <c r="O29" s="51"/>
      <c r="P29" s="208"/>
      <c r="Q29" s="222">
        <v>0</v>
      </c>
      <c r="R29" s="50">
        <v>0</v>
      </c>
      <c r="S29" s="208">
        <v>0</v>
      </c>
      <c r="T29" s="50">
        <f>G29+K29+N29+Q29</f>
        <v>1</v>
      </c>
      <c r="U29" s="51">
        <f>H29+L29+O29</f>
        <v>100000</v>
      </c>
      <c r="V29" s="51">
        <f>I29+M29+P29</f>
        <v>77837</v>
      </c>
      <c r="W29" s="223">
        <f>V29/E29*100</f>
        <v>100</v>
      </c>
      <c r="X29" s="226" t="s">
        <v>19</v>
      </c>
      <c r="Y29" s="227">
        <v>0</v>
      </c>
      <c r="Z29" s="170"/>
      <c r="AA29" s="228"/>
      <c r="AB29" s="118">
        <v>2</v>
      </c>
      <c r="AC29" s="115">
        <v>1</v>
      </c>
      <c r="AD29" s="123">
        <v>0</v>
      </c>
      <c r="AE29" s="9"/>
    </row>
    <row r="30" spans="1:31" s="6" customFormat="1" ht="18.75" customHeight="1">
      <c r="A30" s="48"/>
      <c r="B30" s="114"/>
      <c r="C30" s="49"/>
      <c r="D30" s="201"/>
      <c r="E30" s="50"/>
      <c r="F30" s="225" t="s">
        <v>20</v>
      </c>
      <c r="G30" s="194">
        <v>0</v>
      </c>
      <c r="H30" s="151"/>
      <c r="I30" s="152"/>
      <c r="J30" s="193" t="s">
        <v>20</v>
      </c>
      <c r="K30" s="194">
        <v>0</v>
      </c>
      <c r="L30" s="191"/>
      <c r="M30" s="45"/>
      <c r="N30" s="51"/>
      <c r="O30" s="51"/>
      <c r="P30" s="208"/>
      <c r="Q30" s="222"/>
      <c r="R30" s="50"/>
      <c r="S30" s="208"/>
      <c r="T30" s="213"/>
      <c r="U30" s="51"/>
      <c r="V30" s="51"/>
      <c r="W30" s="223"/>
      <c r="X30" s="52" t="s">
        <v>20</v>
      </c>
      <c r="Y30" s="50">
        <v>0</v>
      </c>
      <c r="Z30" s="51"/>
      <c r="AA30" s="229"/>
      <c r="AB30" s="119"/>
      <c r="AC30" s="113"/>
      <c r="AD30" s="124"/>
      <c r="AE30" s="9"/>
    </row>
    <row r="31" spans="1:31" s="6" customFormat="1" ht="18.75" customHeight="1">
      <c r="A31" s="53">
        <v>2</v>
      </c>
      <c r="B31" s="115">
        <v>1</v>
      </c>
      <c r="C31" s="54">
        <v>1</v>
      </c>
      <c r="D31" s="202" t="s">
        <v>61</v>
      </c>
      <c r="E31" s="55">
        <v>36676</v>
      </c>
      <c r="F31" s="240"/>
      <c r="G31" s="55">
        <v>1</v>
      </c>
      <c r="H31" s="210">
        <v>35500</v>
      </c>
      <c r="I31" s="57">
        <v>37061</v>
      </c>
      <c r="J31" s="192"/>
      <c r="K31" s="55">
        <v>0</v>
      </c>
      <c r="L31" s="57"/>
      <c r="M31" s="58"/>
      <c r="N31" s="57"/>
      <c r="O31" s="57"/>
      <c r="P31" s="140"/>
      <c r="Q31" s="211"/>
      <c r="R31" s="55"/>
      <c r="S31" s="140"/>
      <c r="T31" s="55">
        <f>G31+K31+N31+Q31</f>
        <v>1</v>
      </c>
      <c r="U31" s="57">
        <f>H31+L31+O31</f>
        <v>35500</v>
      </c>
      <c r="V31" s="57">
        <f>I31+M31+P31</f>
        <v>37061</v>
      </c>
      <c r="W31" s="212">
        <f>V31/E31*100</f>
        <v>101.04973279528848</v>
      </c>
      <c r="X31" s="56" t="s">
        <v>19</v>
      </c>
      <c r="Y31" s="55">
        <v>0</v>
      </c>
      <c r="Z31" s="57"/>
      <c r="AA31" s="171"/>
      <c r="AB31" s="118">
        <v>2</v>
      </c>
      <c r="AC31" s="114">
        <v>1</v>
      </c>
      <c r="AD31" s="122">
        <v>1</v>
      </c>
      <c r="AE31" s="9"/>
    </row>
    <row r="32" spans="1:31" s="6" customFormat="1" ht="18.75" customHeight="1">
      <c r="A32" s="43"/>
      <c r="B32" s="113"/>
      <c r="C32" s="44"/>
      <c r="D32" s="200"/>
      <c r="E32" s="213"/>
      <c r="F32" s="242" t="s">
        <v>20</v>
      </c>
      <c r="G32" s="194">
        <v>0</v>
      </c>
      <c r="H32" s="151"/>
      <c r="I32" s="152"/>
      <c r="J32" s="193" t="s">
        <v>20</v>
      </c>
      <c r="K32" s="194">
        <v>0</v>
      </c>
      <c r="L32" s="191"/>
      <c r="M32" s="45"/>
      <c r="N32" s="46"/>
      <c r="O32" s="46"/>
      <c r="P32" s="155"/>
      <c r="Q32" s="214"/>
      <c r="R32" s="213"/>
      <c r="S32" s="155"/>
      <c r="T32" s="213">
        <f>F31+J31</f>
        <v>0</v>
      </c>
      <c r="U32" s="46"/>
      <c r="V32" s="46"/>
      <c r="W32" s="215"/>
      <c r="X32" s="193" t="s">
        <v>20</v>
      </c>
      <c r="Y32" s="194">
        <v>0</v>
      </c>
      <c r="Z32" s="191"/>
      <c r="AA32" s="216"/>
      <c r="AB32" s="119"/>
      <c r="AC32" s="114"/>
      <c r="AD32" s="122"/>
      <c r="AE32" s="9"/>
    </row>
    <row r="33" spans="1:31" s="6" customFormat="1" ht="18.75" customHeight="1">
      <c r="A33" s="48">
        <v>2</v>
      </c>
      <c r="B33" s="114">
        <v>1</v>
      </c>
      <c r="C33" s="49">
        <v>2</v>
      </c>
      <c r="D33" s="201" t="s">
        <v>62</v>
      </c>
      <c r="E33" s="50">
        <v>32020</v>
      </c>
      <c r="F33" s="240"/>
      <c r="G33" s="50">
        <v>1</v>
      </c>
      <c r="H33" s="206">
        <v>29500</v>
      </c>
      <c r="I33" s="51">
        <v>15302</v>
      </c>
      <c r="J33" s="192"/>
      <c r="K33" s="50">
        <f>'[1]簡水'!$C$43</f>
        <v>14</v>
      </c>
      <c r="L33" s="51">
        <f>'[1]簡水'!$H$43</f>
        <v>20094</v>
      </c>
      <c r="M33" s="207">
        <f>'[1]簡水'!$J$43</f>
        <v>11905</v>
      </c>
      <c r="N33" s="51">
        <v>1</v>
      </c>
      <c r="O33" s="51">
        <v>150</v>
      </c>
      <c r="P33" s="208">
        <v>150</v>
      </c>
      <c r="Q33" s="222">
        <v>1</v>
      </c>
      <c r="R33" s="50">
        <v>250</v>
      </c>
      <c r="S33" s="208">
        <v>170</v>
      </c>
      <c r="T33" s="50">
        <f>G33+K33+N33+Q33+K34</f>
        <v>17</v>
      </c>
      <c r="U33" s="51">
        <f>H33+L33+O33</f>
        <v>49744</v>
      </c>
      <c r="V33" s="51">
        <f>I33+M33+P33</f>
        <v>27357</v>
      </c>
      <c r="W33" s="223">
        <f>V33/E33*100</f>
        <v>85.4372267332917</v>
      </c>
      <c r="X33" s="226" t="s">
        <v>19</v>
      </c>
      <c r="Y33" s="55">
        <v>5</v>
      </c>
      <c r="Z33" s="170">
        <v>333</v>
      </c>
      <c r="AA33" s="228">
        <v>223</v>
      </c>
      <c r="AB33" s="118">
        <v>2</v>
      </c>
      <c r="AC33" s="115">
        <v>1</v>
      </c>
      <c r="AD33" s="123">
        <v>2</v>
      </c>
      <c r="AE33" s="9"/>
    </row>
    <row r="34" spans="1:31" s="6" customFormat="1" ht="18.75" customHeight="1">
      <c r="A34" s="48"/>
      <c r="B34" s="114"/>
      <c r="C34" s="49"/>
      <c r="D34" s="201"/>
      <c r="E34" s="50"/>
      <c r="F34" s="209" t="s">
        <v>20</v>
      </c>
      <c r="G34" s="194">
        <v>0</v>
      </c>
      <c r="H34" s="151"/>
      <c r="I34" s="152"/>
      <c r="J34" s="193" t="s">
        <v>20</v>
      </c>
      <c r="K34" s="194">
        <v>0</v>
      </c>
      <c r="L34" s="191"/>
      <c r="M34" s="45"/>
      <c r="N34" s="51"/>
      <c r="O34" s="51"/>
      <c r="P34" s="208"/>
      <c r="Q34" s="222"/>
      <c r="R34" s="50"/>
      <c r="S34" s="208"/>
      <c r="T34" s="213"/>
      <c r="U34" s="51"/>
      <c r="V34" s="51"/>
      <c r="W34" s="223"/>
      <c r="X34" s="52" t="s">
        <v>20</v>
      </c>
      <c r="Y34" s="267">
        <v>0</v>
      </c>
      <c r="Z34" s="51"/>
      <c r="AA34" s="229"/>
      <c r="AB34" s="119"/>
      <c r="AC34" s="113"/>
      <c r="AD34" s="124"/>
      <c r="AE34" s="9"/>
    </row>
    <row r="35" spans="1:31" s="6" customFormat="1" ht="18.75" customHeight="1">
      <c r="A35" s="53">
        <v>3</v>
      </c>
      <c r="B35" s="115">
        <v>2</v>
      </c>
      <c r="C35" s="54">
        <v>2</v>
      </c>
      <c r="D35" s="202" t="s">
        <v>28</v>
      </c>
      <c r="E35" s="55">
        <v>3612</v>
      </c>
      <c r="F35" s="192"/>
      <c r="G35" s="55">
        <v>0</v>
      </c>
      <c r="H35" s="210">
        <v>0</v>
      </c>
      <c r="I35" s="57">
        <v>0</v>
      </c>
      <c r="J35" s="192"/>
      <c r="K35" s="55">
        <f>'[1]簡水'!$C$61</f>
        <v>17</v>
      </c>
      <c r="L35" s="57">
        <f>'[1]簡水'!$H$61</f>
        <v>5955</v>
      </c>
      <c r="M35" s="58">
        <f>'[1]簡水'!$J$61</f>
        <v>3581</v>
      </c>
      <c r="N35" s="57"/>
      <c r="O35" s="57"/>
      <c r="P35" s="140"/>
      <c r="Q35" s="211"/>
      <c r="R35" s="55"/>
      <c r="S35" s="140"/>
      <c r="T35" s="55">
        <f>G35+K35+N35+Q35</f>
        <v>17</v>
      </c>
      <c r="U35" s="57">
        <f>H35+L35+O35</f>
        <v>5955</v>
      </c>
      <c r="V35" s="57">
        <f>I35+M35+P35</f>
        <v>3581</v>
      </c>
      <c r="W35" s="212">
        <f>V35/E35*100</f>
        <v>99.14174972314507</v>
      </c>
      <c r="X35" s="56" t="s">
        <v>19</v>
      </c>
      <c r="Y35" s="55">
        <v>1</v>
      </c>
      <c r="Z35" s="57">
        <v>30</v>
      </c>
      <c r="AA35" s="171">
        <v>18</v>
      </c>
      <c r="AB35" s="118">
        <v>3</v>
      </c>
      <c r="AC35" s="114">
        <v>2</v>
      </c>
      <c r="AD35" s="122">
        <v>2</v>
      </c>
      <c r="AE35" s="9"/>
    </row>
    <row r="36" spans="1:31" s="6" customFormat="1" ht="18.75" customHeight="1">
      <c r="A36" s="43"/>
      <c r="B36" s="113"/>
      <c r="C36" s="44"/>
      <c r="D36" s="200"/>
      <c r="E36" s="213"/>
      <c r="F36" s="209" t="s">
        <v>20</v>
      </c>
      <c r="G36" s="194">
        <v>0</v>
      </c>
      <c r="H36" s="151"/>
      <c r="I36" s="152"/>
      <c r="J36" s="193" t="s">
        <v>20</v>
      </c>
      <c r="K36" s="194">
        <v>0</v>
      </c>
      <c r="L36" s="191"/>
      <c r="M36" s="45"/>
      <c r="N36" s="46"/>
      <c r="O36" s="46"/>
      <c r="P36" s="155"/>
      <c r="Q36" s="214"/>
      <c r="R36" s="213"/>
      <c r="S36" s="155"/>
      <c r="T36" s="213"/>
      <c r="U36" s="46"/>
      <c r="V36" s="46"/>
      <c r="W36" s="215"/>
      <c r="X36" s="193" t="s">
        <v>20</v>
      </c>
      <c r="Y36" s="194">
        <v>0</v>
      </c>
      <c r="Z36" s="191"/>
      <c r="AA36" s="216"/>
      <c r="AB36" s="119"/>
      <c r="AC36" s="114"/>
      <c r="AD36" s="122"/>
      <c r="AE36" s="9"/>
    </row>
    <row r="37" spans="1:31" s="6" customFormat="1" ht="18.75" customHeight="1">
      <c r="A37" s="48">
        <v>3</v>
      </c>
      <c r="B37" s="114">
        <v>4</v>
      </c>
      <c r="C37" s="49">
        <v>2</v>
      </c>
      <c r="D37" s="201" t="s">
        <v>29</v>
      </c>
      <c r="E37" s="50">
        <v>19358</v>
      </c>
      <c r="F37" s="205">
        <v>-1</v>
      </c>
      <c r="G37" s="50">
        <v>2</v>
      </c>
      <c r="H37" s="206">
        <v>26000</v>
      </c>
      <c r="I37" s="51">
        <f>19328-47+17</f>
        <v>19298</v>
      </c>
      <c r="J37" s="192"/>
      <c r="K37" s="50">
        <f>'[1]簡水'!$C$64</f>
        <v>2</v>
      </c>
      <c r="L37" s="51">
        <f>'[1]簡水'!$H$64</f>
        <v>644</v>
      </c>
      <c r="M37" s="207">
        <f>'[1]簡水'!$J$64</f>
        <v>61</v>
      </c>
      <c r="N37" s="51"/>
      <c r="O37" s="51"/>
      <c r="P37" s="208"/>
      <c r="Q37" s="222"/>
      <c r="R37" s="50"/>
      <c r="S37" s="208"/>
      <c r="T37" s="50">
        <f>G37+K37+N37+Q37</f>
        <v>4</v>
      </c>
      <c r="U37" s="57">
        <f>H37+L37+O37</f>
        <v>26644</v>
      </c>
      <c r="V37" s="51">
        <f>I37+M37+P37</f>
        <v>19359</v>
      </c>
      <c r="W37" s="223">
        <f>V37/E37*100</f>
        <v>100.00516582291559</v>
      </c>
      <c r="X37" s="226" t="s">
        <v>19</v>
      </c>
      <c r="Y37" s="227">
        <v>0</v>
      </c>
      <c r="Z37" s="170"/>
      <c r="AA37" s="228"/>
      <c r="AB37" s="118">
        <v>3</v>
      </c>
      <c r="AC37" s="115">
        <v>4</v>
      </c>
      <c r="AD37" s="123">
        <v>2</v>
      </c>
      <c r="AE37" s="9"/>
    </row>
    <row r="38" spans="1:31" s="6" customFormat="1" ht="18.75" customHeight="1">
      <c r="A38" s="48"/>
      <c r="B38" s="114"/>
      <c r="C38" s="49"/>
      <c r="D38" s="201"/>
      <c r="E38" s="50"/>
      <c r="F38" s="225" t="s">
        <v>20</v>
      </c>
      <c r="G38" s="194">
        <v>0</v>
      </c>
      <c r="H38" s="151"/>
      <c r="I38" s="152"/>
      <c r="J38" s="193" t="s">
        <v>20</v>
      </c>
      <c r="K38" s="194">
        <v>0</v>
      </c>
      <c r="L38" s="191"/>
      <c r="M38" s="45"/>
      <c r="N38" s="51"/>
      <c r="O38" s="51"/>
      <c r="P38" s="208"/>
      <c r="Q38" s="222"/>
      <c r="R38" s="50"/>
      <c r="S38" s="208"/>
      <c r="T38" s="213">
        <f>F37+J37</f>
        <v>-1</v>
      </c>
      <c r="U38" s="51"/>
      <c r="V38" s="51"/>
      <c r="W38" s="223"/>
      <c r="X38" s="52" t="s">
        <v>20</v>
      </c>
      <c r="Y38" s="50">
        <v>0</v>
      </c>
      <c r="Z38" s="51"/>
      <c r="AA38" s="229"/>
      <c r="AB38" s="119"/>
      <c r="AC38" s="113"/>
      <c r="AD38" s="124"/>
      <c r="AE38" s="9"/>
    </row>
    <row r="39" spans="1:31" s="6" customFormat="1" ht="18.75" customHeight="1">
      <c r="A39" s="53">
        <v>3</v>
      </c>
      <c r="B39" s="115">
        <v>4</v>
      </c>
      <c r="C39" s="54">
        <v>3</v>
      </c>
      <c r="D39" s="202" t="s">
        <v>30</v>
      </c>
      <c r="E39" s="55">
        <v>23482</v>
      </c>
      <c r="F39" s="240"/>
      <c r="G39" s="55">
        <v>1</v>
      </c>
      <c r="H39" s="210">
        <v>30000</v>
      </c>
      <c r="I39" s="57">
        <v>23482</v>
      </c>
      <c r="J39" s="192"/>
      <c r="K39" s="55">
        <v>0</v>
      </c>
      <c r="L39" s="57"/>
      <c r="M39" s="58"/>
      <c r="N39" s="57"/>
      <c r="O39" s="57"/>
      <c r="P39" s="140"/>
      <c r="Q39" s="211">
        <v>1</v>
      </c>
      <c r="R39" s="55">
        <v>72</v>
      </c>
      <c r="S39" s="140">
        <v>37</v>
      </c>
      <c r="T39" s="55">
        <f>G39+K39+N39+Q39</f>
        <v>2</v>
      </c>
      <c r="U39" s="57">
        <f>H39+L39+O39</f>
        <v>30000</v>
      </c>
      <c r="V39" s="57">
        <f>I39+M39+P39</f>
        <v>23482</v>
      </c>
      <c r="W39" s="212">
        <f>V39/E39*100</f>
        <v>100</v>
      </c>
      <c r="X39" s="56" t="s">
        <v>19</v>
      </c>
      <c r="Y39" s="55">
        <v>0</v>
      </c>
      <c r="Z39" s="57"/>
      <c r="AA39" s="171"/>
      <c r="AB39" s="118">
        <v>3</v>
      </c>
      <c r="AC39" s="114">
        <v>4</v>
      </c>
      <c r="AD39" s="122">
        <v>3</v>
      </c>
      <c r="AE39" s="9"/>
    </row>
    <row r="40" spans="1:31" s="6" customFormat="1" ht="18.75" customHeight="1">
      <c r="A40" s="43"/>
      <c r="B40" s="113"/>
      <c r="C40" s="44"/>
      <c r="D40" s="200"/>
      <c r="E40" s="213"/>
      <c r="F40" s="209" t="s">
        <v>20</v>
      </c>
      <c r="G40" s="194">
        <v>0</v>
      </c>
      <c r="H40" s="151"/>
      <c r="I40" s="152"/>
      <c r="J40" s="193" t="s">
        <v>20</v>
      </c>
      <c r="K40" s="194">
        <v>0</v>
      </c>
      <c r="L40" s="191"/>
      <c r="M40" s="45"/>
      <c r="N40" s="46"/>
      <c r="O40" s="46"/>
      <c r="P40" s="155"/>
      <c r="Q40" s="214"/>
      <c r="R40" s="213"/>
      <c r="S40" s="155"/>
      <c r="T40" s="213"/>
      <c r="U40" s="46"/>
      <c r="V40" s="46"/>
      <c r="W40" s="215"/>
      <c r="X40" s="193" t="s">
        <v>20</v>
      </c>
      <c r="Y40" s="194">
        <v>0</v>
      </c>
      <c r="Z40" s="191"/>
      <c r="AA40" s="216"/>
      <c r="AB40" s="119"/>
      <c r="AC40" s="114"/>
      <c r="AD40" s="122"/>
      <c r="AE40" s="9"/>
    </row>
    <row r="41" spans="1:31" s="6" customFormat="1" ht="18.75" customHeight="1">
      <c r="A41" s="48">
        <v>3</v>
      </c>
      <c r="B41" s="114">
        <v>4</v>
      </c>
      <c r="C41" s="49">
        <v>4</v>
      </c>
      <c r="D41" s="201" t="s">
        <v>31</v>
      </c>
      <c r="E41" s="50">
        <v>27266</v>
      </c>
      <c r="F41" s="205">
        <v>-1</v>
      </c>
      <c r="G41" s="50">
        <v>2</v>
      </c>
      <c r="H41" s="206">
        <v>30900</v>
      </c>
      <c r="I41" s="51">
        <f>27249-17+47</f>
        <v>27279</v>
      </c>
      <c r="J41" s="192"/>
      <c r="K41" s="50">
        <v>0</v>
      </c>
      <c r="L41" s="51"/>
      <c r="M41" s="207"/>
      <c r="N41" s="51"/>
      <c r="O41" s="51"/>
      <c r="P41" s="208"/>
      <c r="Q41" s="222"/>
      <c r="R41" s="50"/>
      <c r="S41" s="208"/>
      <c r="T41" s="50">
        <f>G41+K41+N41+Q41</f>
        <v>2</v>
      </c>
      <c r="U41" s="51">
        <f>H41+L41+O41</f>
        <v>30900</v>
      </c>
      <c r="V41" s="51">
        <f>I41+M41+P41</f>
        <v>27279</v>
      </c>
      <c r="W41" s="223">
        <f>V41/E41*100</f>
        <v>100.0476784273454</v>
      </c>
      <c r="X41" s="226" t="s">
        <v>19</v>
      </c>
      <c r="Y41" s="227">
        <v>0</v>
      </c>
      <c r="Z41" s="170"/>
      <c r="AA41" s="228"/>
      <c r="AB41" s="118">
        <v>3</v>
      </c>
      <c r="AC41" s="115">
        <v>4</v>
      </c>
      <c r="AD41" s="123">
        <v>4</v>
      </c>
      <c r="AE41" s="9"/>
    </row>
    <row r="42" spans="1:31" s="6" customFormat="1" ht="18.75" customHeight="1">
      <c r="A42" s="48"/>
      <c r="B42" s="114"/>
      <c r="C42" s="49"/>
      <c r="D42" s="201"/>
      <c r="E42" s="50"/>
      <c r="F42" s="209" t="s">
        <v>20</v>
      </c>
      <c r="G42" s="194">
        <v>0</v>
      </c>
      <c r="H42" s="151"/>
      <c r="I42" s="152"/>
      <c r="J42" s="193" t="s">
        <v>20</v>
      </c>
      <c r="K42" s="194">
        <v>0</v>
      </c>
      <c r="L42" s="191"/>
      <c r="M42" s="45"/>
      <c r="N42" s="51"/>
      <c r="O42" s="51"/>
      <c r="P42" s="208"/>
      <c r="Q42" s="222"/>
      <c r="R42" s="50"/>
      <c r="S42" s="208"/>
      <c r="T42" s="213">
        <f>F41+J41</f>
        <v>-1</v>
      </c>
      <c r="U42" s="51"/>
      <c r="V42" s="51"/>
      <c r="W42" s="223"/>
      <c r="X42" s="52" t="s">
        <v>20</v>
      </c>
      <c r="Y42" s="50">
        <v>0</v>
      </c>
      <c r="Z42" s="51"/>
      <c r="AA42" s="229"/>
      <c r="AB42" s="119"/>
      <c r="AC42" s="113"/>
      <c r="AD42" s="124"/>
      <c r="AE42" s="9"/>
    </row>
    <row r="43" spans="1:31" s="6" customFormat="1" ht="18.75" customHeight="1">
      <c r="A43" s="53">
        <v>3</v>
      </c>
      <c r="B43" s="115">
        <v>4</v>
      </c>
      <c r="C43" s="54">
        <v>5</v>
      </c>
      <c r="D43" s="202" t="s">
        <v>32</v>
      </c>
      <c r="E43" s="55">
        <v>7402</v>
      </c>
      <c r="F43" s="192">
        <v>-1</v>
      </c>
      <c r="G43" s="55">
        <v>2</v>
      </c>
      <c r="H43" s="210">
        <v>9000</v>
      </c>
      <c r="I43" s="57">
        <f>6616+959</f>
        <v>7575</v>
      </c>
      <c r="J43" s="192"/>
      <c r="K43" s="55">
        <v>0</v>
      </c>
      <c r="L43" s="57"/>
      <c r="M43" s="58"/>
      <c r="N43" s="57">
        <v>1</v>
      </c>
      <c r="O43" s="57">
        <v>29</v>
      </c>
      <c r="P43" s="140">
        <v>6</v>
      </c>
      <c r="Q43" s="211"/>
      <c r="R43" s="55"/>
      <c r="S43" s="140"/>
      <c r="T43" s="55">
        <f>G43+K43+N43+Q43</f>
        <v>3</v>
      </c>
      <c r="U43" s="57">
        <f>H43+L43+O43</f>
        <v>9029</v>
      </c>
      <c r="V43" s="57">
        <f>I43+M43+P43+I44</f>
        <v>7581</v>
      </c>
      <c r="W43" s="212">
        <f>V43/E43*100</f>
        <v>102.4182653336936</v>
      </c>
      <c r="X43" s="56" t="s">
        <v>19</v>
      </c>
      <c r="Y43" s="55">
        <v>0</v>
      </c>
      <c r="Z43" s="57"/>
      <c r="AA43" s="171"/>
      <c r="AB43" s="118">
        <v>3</v>
      </c>
      <c r="AC43" s="114">
        <v>4</v>
      </c>
      <c r="AD43" s="122">
        <v>5</v>
      </c>
      <c r="AE43" s="9"/>
    </row>
    <row r="44" spans="1:31" s="6" customFormat="1" ht="18.75" customHeight="1">
      <c r="A44" s="43"/>
      <c r="B44" s="113"/>
      <c r="C44" s="44"/>
      <c r="D44" s="200"/>
      <c r="E44" s="213"/>
      <c r="F44" s="225" t="s">
        <v>20</v>
      </c>
      <c r="G44" s="194">
        <v>0</v>
      </c>
      <c r="H44" s="151"/>
      <c r="I44" s="152"/>
      <c r="J44" s="193" t="s">
        <v>20</v>
      </c>
      <c r="K44" s="194">
        <v>0</v>
      </c>
      <c r="L44" s="191"/>
      <c r="M44" s="45"/>
      <c r="N44" s="46"/>
      <c r="O44" s="46"/>
      <c r="P44" s="155"/>
      <c r="Q44" s="214"/>
      <c r="R44" s="213"/>
      <c r="S44" s="155"/>
      <c r="T44" s="213">
        <f>F43+J43</f>
        <v>-1</v>
      </c>
      <c r="U44" s="46"/>
      <c r="V44" s="46"/>
      <c r="W44" s="215"/>
      <c r="X44" s="193" t="s">
        <v>20</v>
      </c>
      <c r="Y44" s="194">
        <v>0</v>
      </c>
      <c r="Z44" s="191"/>
      <c r="AA44" s="216"/>
      <c r="AB44" s="119"/>
      <c r="AC44" s="114"/>
      <c r="AD44" s="122"/>
      <c r="AE44" s="9"/>
    </row>
    <row r="45" spans="1:31" s="6" customFormat="1" ht="18.75" customHeight="1">
      <c r="A45" s="48">
        <v>3</v>
      </c>
      <c r="B45" s="114">
        <v>6</v>
      </c>
      <c r="C45" s="49">
        <v>1</v>
      </c>
      <c r="D45" s="201" t="s">
        <v>33</v>
      </c>
      <c r="E45" s="50">
        <v>8450</v>
      </c>
      <c r="F45" s="240"/>
      <c r="G45" s="50">
        <v>1</v>
      </c>
      <c r="H45" s="206">
        <v>12000</v>
      </c>
      <c r="I45" s="51">
        <v>8450</v>
      </c>
      <c r="J45" s="192"/>
      <c r="K45" s="50">
        <v>0</v>
      </c>
      <c r="L45" s="51"/>
      <c r="M45" s="207"/>
      <c r="N45" s="51"/>
      <c r="O45" s="51"/>
      <c r="P45" s="208"/>
      <c r="Q45" s="222"/>
      <c r="R45" s="50"/>
      <c r="S45" s="140"/>
      <c r="T45" s="50">
        <f>G45+K45+N45+Q45</f>
        <v>1</v>
      </c>
      <c r="U45" s="51">
        <f>H45+L45+O45</f>
        <v>12000</v>
      </c>
      <c r="V45" s="51">
        <f>I45+M45+P45</f>
        <v>8450</v>
      </c>
      <c r="W45" s="223">
        <f>V45/E45*100</f>
        <v>100</v>
      </c>
      <c r="X45" s="226" t="s">
        <v>19</v>
      </c>
      <c r="Y45" s="227">
        <v>0</v>
      </c>
      <c r="Z45" s="170"/>
      <c r="AA45" s="228"/>
      <c r="AB45" s="118">
        <v>3</v>
      </c>
      <c r="AC45" s="115">
        <v>6</v>
      </c>
      <c r="AD45" s="123">
        <v>1</v>
      </c>
      <c r="AE45" s="9"/>
    </row>
    <row r="46" spans="1:31" s="6" customFormat="1" ht="18.75" customHeight="1">
      <c r="A46" s="48"/>
      <c r="B46" s="114"/>
      <c r="C46" s="49"/>
      <c r="D46" s="201"/>
      <c r="E46" s="50"/>
      <c r="F46" s="225" t="s">
        <v>20</v>
      </c>
      <c r="G46" s="194">
        <v>0</v>
      </c>
      <c r="H46" s="151"/>
      <c r="I46" s="152"/>
      <c r="J46" s="193" t="s">
        <v>20</v>
      </c>
      <c r="K46" s="194">
        <v>0</v>
      </c>
      <c r="L46" s="191"/>
      <c r="M46" s="45"/>
      <c r="N46" s="51"/>
      <c r="O46" s="51"/>
      <c r="P46" s="208"/>
      <c r="Q46" s="222"/>
      <c r="R46" s="50"/>
      <c r="S46" s="208"/>
      <c r="T46" s="213"/>
      <c r="U46" s="51"/>
      <c r="V46" s="51"/>
      <c r="W46" s="223"/>
      <c r="X46" s="52" t="s">
        <v>20</v>
      </c>
      <c r="Y46" s="50">
        <v>0</v>
      </c>
      <c r="Z46" s="51"/>
      <c r="AA46" s="229"/>
      <c r="AB46" s="119"/>
      <c r="AC46" s="113"/>
      <c r="AD46" s="124"/>
      <c r="AE46" s="9"/>
    </row>
    <row r="47" spans="1:31" s="6" customFormat="1" ht="18.75" customHeight="1">
      <c r="A47" s="53">
        <v>3</v>
      </c>
      <c r="B47" s="115">
        <v>6</v>
      </c>
      <c r="C47" s="54">
        <v>2</v>
      </c>
      <c r="D47" s="202" t="s">
        <v>34</v>
      </c>
      <c r="E47" s="55">
        <v>6842</v>
      </c>
      <c r="F47" s="240"/>
      <c r="G47" s="55">
        <v>1</v>
      </c>
      <c r="H47" s="210">
        <v>7300</v>
      </c>
      <c r="I47" s="57">
        <v>6842</v>
      </c>
      <c r="J47" s="192"/>
      <c r="K47" s="55">
        <v>0</v>
      </c>
      <c r="L47" s="57"/>
      <c r="M47" s="58"/>
      <c r="N47" s="57"/>
      <c r="O47" s="57"/>
      <c r="P47" s="140"/>
      <c r="Q47" s="211"/>
      <c r="R47" s="55"/>
      <c r="S47" s="140"/>
      <c r="T47" s="55">
        <f>G47+K47+N47+Q47</f>
        <v>1</v>
      </c>
      <c r="U47" s="57">
        <f>H47+L47+O47</f>
        <v>7300</v>
      </c>
      <c r="V47" s="57">
        <f>I47+M47+P47</f>
        <v>6842</v>
      </c>
      <c r="W47" s="212">
        <f>V47/E47*100</f>
        <v>100</v>
      </c>
      <c r="X47" s="56" t="s">
        <v>19</v>
      </c>
      <c r="Y47" s="55">
        <v>0</v>
      </c>
      <c r="Z47" s="57"/>
      <c r="AA47" s="171"/>
      <c r="AB47" s="118">
        <v>3</v>
      </c>
      <c r="AC47" s="114">
        <v>6</v>
      </c>
      <c r="AD47" s="122">
        <v>2</v>
      </c>
      <c r="AE47" s="9"/>
    </row>
    <row r="48" spans="1:31" s="6" customFormat="1" ht="18.75" customHeight="1">
      <c r="A48" s="43"/>
      <c r="B48" s="113"/>
      <c r="C48" s="44"/>
      <c r="D48" s="200"/>
      <c r="E48" s="213"/>
      <c r="F48" s="241" t="s">
        <v>20</v>
      </c>
      <c r="G48" s="194">
        <v>0</v>
      </c>
      <c r="H48" s="151"/>
      <c r="I48" s="152"/>
      <c r="J48" s="193" t="s">
        <v>20</v>
      </c>
      <c r="K48" s="194">
        <v>0</v>
      </c>
      <c r="L48" s="191"/>
      <c r="M48" s="45"/>
      <c r="N48" s="46"/>
      <c r="O48" s="46"/>
      <c r="P48" s="155"/>
      <c r="Q48" s="214"/>
      <c r="R48" s="213"/>
      <c r="S48" s="155"/>
      <c r="T48" s="213"/>
      <c r="U48" s="46"/>
      <c r="V48" s="46"/>
      <c r="W48" s="215"/>
      <c r="X48" s="193" t="s">
        <v>20</v>
      </c>
      <c r="Y48" s="194">
        <v>0</v>
      </c>
      <c r="Z48" s="191"/>
      <c r="AA48" s="216"/>
      <c r="AB48" s="119"/>
      <c r="AC48" s="114"/>
      <c r="AD48" s="122"/>
      <c r="AE48" s="9"/>
    </row>
    <row r="49" spans="1:31" s="6" customFormat="1" ht="18.75" customHeight="1">
      <c r="A49" s="48">
        <v>3</v>
      </c>
      <c r="B49" s="114">
        <v>6</v>
      </c>
      <c r="C49" s="49">
        <v>3</v>
      </c>
      <c r="D49" s="201" t="s">
        <v>35</v>
      </c>
      <c r="E49" s="50">
        <v>31582</v>
      </c>
      <c r="F49" s="205"/>
      <c r="G49" s="50">
        <v>1</v>
      </c>
      <c r="H49" s="206">
        <v>33000</v>
      </c>
      <c r="I49" s="51">
        <v>31582</v>
      </c>
      <c r="J49" s="192"/>
      <c r="K49" s="50">
        <v>0</v>
      </c>
      <c r="L49" s="51"/>
      <c r="M49" s="207"/>
      <c r="N49" s="51"/>
      <c r="O49" s="51"/>
      <c r="P49" s="208"/>
      <c r="Q49" s="222">
        <v>2</v>
      </c>
      <c r="R49" s="50">
        <v>313</v>
      </c>
      <c r="S49" s="208">
        <v>316</v>
      </c>
      <c r="T49" s="50">
        <f>G49+K49+N49+Q49</f>
        <v>3</v>
      </c>
      <c r="U49" s="51">
        <f>H49+L49+O49</f>
        <v>33000</v>
      </c>
      <c r="V49" s="51">
        <f>I49+M49+P49</f>
        <v>31582</v>
      </c>
      <c r="W49" s="223">
        <f>V49/E49*100</f>
        <v>100</v>
      </c>
      <c r="X49" s="226" t="s">
        <v>19</v>
      </c>
      <c r="Y49" s="227">
        <v>0</v>
      </c>
      <c r="Z49" s="170"/>
      <c r="AA49" s="228"/>
      <c r="AB49" s="118">
        <v>3</v>
      </c>
      <c r="AC49" s="115">
        <v>6</v>
      </c>
      <c r="AD49" s="123">
        <v>3</v>
      </c>
      <c r="AE49" s="9"/>
    </row>
    <row r="50" spans="1:31" s="6" customFormat="1" ht="18.75" customHeight="1">
      <c r="A50" s="48"/>
      <c r="B50" s="114"/>
      <c r="C50" s="49"/>
      <c r="D50" s="201"/>
      <c r="E50" s="50"/>
      <c r="F50" s="209" t="s">
        <v>20</v>
      </c>
      <c r="G50" s="194">
        <v>0</v>
      </c>
      <c r="H50" s="151"/>
      <c r="I50" s="152"/>
      <c r="J50" s="193" t="s">
        <v>20</v>
      </c>
      <c r="K50" s="194">
        <v>0</v>
      </c>
      <c r="L50" s="191"/>
      <c r="M50" s="45"/>
      <c r="N50" s="51"/>
      <c r="O50" s="51"/>
      <c r="P50" s="208"/>
      <c r="Q50" s="222"/>
      <c r="R50" s="50"/>
      <c r="S50" s="208"/>
      <c r="T50" s="213"/>
      <c r="U50" s="51"/>
      <c r="V50" s="51"/>
      <c r="W50" s="223"/>
      <c r="X50" s="52" t="s">
        <v>20</v>
      </c>
      <c r="Y50" s="50">
        <v>0</v>
      </c>
      <c r="Z50" s="51"/>
      <c r="AA50" s="229"/>
      <c r="AB50" s="119"/>
      <c r="AC50" s="113"/>
      <c r="AD50" s="124"/>
      <c r="AE50" s="9"/>
    </row>
    <row r="51" spans="1:31" s="6" customFormat="1" ht="18.75" customHeight="1">
      <c r="A51" s="53">
        <v>3</v>
      </c>
      <c r="B51" s="115">
        <v>8</v>
      </c>
      <c r="C51" s="54">
        <v>5</v>
      </c>
      <c r="D51" s="202" t="s">
        <v>36</v>
      </c>
      <c r="E51" s="55">
        <v>1570</v>
      </c>
      <c r="F51" s="192"/>
      <c r="G51" s="55">
        <v>0</v>
      </c>
      <c r="H51" s="210">
        <v>0</v>
      </c>
      <c r="I51" s="57">
        <v>0</v>
      </c>
      <c r="J51" s="192"/>
      <c r="K51" s="55">
        <f>'[1]簡水'!$C$69</f>
        <v>4</v>
      </c>
      <c r="L51" s="57">
        <f>'[1]簡水'!$H$69</f>
        <v>1627</v>
      </c>
      <c r="M51" s="58">
        <v>1451</v>
      </c>
      <c r="N51" s="57">
        <v>1</v>
      </c>
      <c r="O51" s="57">
        <v>400</v>
      </c>
      <c r="P51" s="140">
        <v>0</v>
      </c>
      <c r="Q51" s="211"/>
      <c r="R51" s="55"/>
      <c r="S51" s="140"/>
      <c r="T51" s="55">
        <f>G51+K51+N51+Q51</f>
        <v>5</v>
      </c>
      <c r="U51" s="57">
        <f>H51+L51+O51</f>
        <v>2027</v>
      </c>
      <c r="V51" s="57">
        <f>I51+M51+P51</f>
        <v>1451</v>
      </c>
      <c r="W51" s="212">
        <f>V51/E51*100</f>
        <v>92.42038216560509</v>
      </c>
      <c r="X51" s="56" t="s">
        <v>19</v>
      </c>
      <c r="Y51" s="55">
        <v>0</v>
      </c>
      <c r="Z51" s="57"/>
      <c r="AA51" s="171"/>
      <c r="AB51" s="118">
        <v>3</v>
      </c>
      <c r="AC51" s="114">
        <v>8</v>
      </c>
      <c r="AD51" s="122">
        <v>5</v>
      </c>
      <c r="AE51" s="9"/>
    </row>
    <row r="52" spans="1:31" s="6" customFormat="1" ht="18.75" customHeight="1">
      <c r="A52" s="43"/>
      <c r="B52" s="113"/>
      <c r="C52" s="44"/>
      <c r="D52" s="200"/>
      <c r="E52" s="213"/>
      <c r="F52" s="209" t="s">
        <v>20</v>
      </c>
      <c r="G52" s="194">
        <v>0</v>
      </c>
      <c r="H52" s="151"/>
      <c r="I52" s="152"/>
      <c r="J52" s="193" t="s">
        <v>20</v>
      </c>
      <c r="K52" s="194">
        <v>0</v>
      </c>
      <c r="L52" s="191"/>
      <c r="M52" s="45"/>
      <c r="N52" s="46"/>
      <c r="O52" s="46"/>
      <c r="P52" s="155"/>
      <c r="Q52" s="214"/>
      <c r="R52" s="213"/>
      <c r="S52" s="155"/>
      <c r="T52" s="213"/>
      <c r="U52" s="46"/>
      <c r="V52" s="46"/>
      <c r="W52" s="215"/>
      <c r="X52" s="193" t="s">
        <v>20</v>
      </c>
      <c r="Y52" s="194">
        <v>0</v>
      </c>
      <c r="Z52" s="191"/>
      <c r="AA52" s="216"/>
      <c r="AB52" s="119"/>
      <c r="AC52" s="113"/>
      <c r="AD52" s="124"/>
      <c r="AE52" s="9"/>
    </row>
    <row r="53" spans="1:31" s="6" customFormat="1" ht="18.75" customHeight="1">
      <c r="A53" s="53">
        <v>3</v>
      </c>
      <c r="B53" s="115">
        <v>8</v>
      </c>
      <c r="C53" s="54">
        <v>6</v>
      </c>
      <c r="D53" s="202" t="s">
        <v>37</v>
      </c>
      <c r="E53" s="55">
        <v>1723</v>
      </c>
      <c r="F53" s="192"/>
      <c r="G53" s="55">
        <v>0</v>
      </c>
      <c r="H53" s="210">
        <v>0</v>
      </c>
      <c r="I53" s="57">
        <v>0</v>
      </c>
      <c r="J53" s="192"/>
      <c r="K53" s="55">
        <f>'[1]簡水'!$C$71</f>
        <v>1</v>
      </c>
      <c r="L53" s="57">
        <f>'[1]簡水'!$H$71</f>
        <v>3040</v>
      </c>
      <c r="M53" s="58">
        <f>'[1]簡水'!$J$71</f>
        <v>1700</v>
      </c>
      <c r="N53" s="57"/>
      <c r="O53" s="57"/>
      <c r="P53" s="140"/>
      <c r="Q53" s="211"/>
      <c r="R53" s="55"/>
      <c r="S53" s="140"/>
      <c r="T53" s="55">
        <f>G53+K53+N53+Q53+K54</f>
        <v>2</v>
      </c>
      <c r="U53" s="57">
        <f>L53+L54</f>
        <v>4540</v>
      </c>
      <c r="V53" s="57">
        <f>M53+M54</f>
        <v>1730</v>
      </c>
      <c r="W53" s="212">
        <f>V53/E53*100</f>
        <v>100.4062681369704</v>
      </c>
      <c r="X53" s="59" t="s">
        <v>19</v>
      </c>
      <c r="Y53" s="217">
        <v>0</v>
      </c>
      <c r="Z53" s="219"/>
      <c r="AA53" s="239"/>
      <c r="AB53" s="118">
        <v>3</v>
      </c>
      <c r="AC53" s="115">
        <v>8</v>
      </c>
      <c r="AD53" s="123">
        <v>6</v>
      </c>
      <c r="AE53" s="9"/>
    </row>
    <row r="54" spans="1:31" s="6" customFormat="1" ht="18.75" customHeight="1">
      <c r="A54" s="48"/>
      <c r="B54" s="114"/>
      <c r="C54" s="49"/>
      <c r="D54" s="201"/>
      <c r="E54" s="50"/>
      <c r="F54" s="241" t="s">
        <v>20</v>
      </c>
      <c r="G54" s="194">
        <v>0</v>
      </c>
      <c r="H54" s="151"/>
      <c r="I54" s="152"/>
      <c r="J54" s="193" t="s">
        <v>20</v>
      </c>
      <c r="K54" s="194">
        <f>'[1]簡水'!$C$73</f>
        <v>1</v>
      </c>
      <c r="L54" s="191">
        <f>'[1]簡水'!$H$73</f>
        <v>1500</v>
      </c>
      <c r="M54" s="45">
        <f>'[1]簡水'!$J$73</f>
        <v>30</v>
      </c>
      <c r="N54" s="51"/>
      <c r="O54" s="51"/>
      <c r="P54" s="208"/>
      <c r="Q54" s="222"/>
      <c r="R54" s="50"/>
      <c r="S54" s="208"/>
      <c r="T54" s="213"/>
      <c r="U54" s="51"/>
      <c r="V54" s="51"/>
      <c r="W54" s="223"/>
      <c r="X54" s="52" t="s">
        <v>20</v>
      </c>
      <c r="Y54" s="50">
        <v>0</v>
      </c>
      <c r="Z54" s="51"/>
      <c r="AA54" s="229"/>
      <c r="AB54" s="119"/>
      <c r="AC54" s="113"/>
      <c r="AD54" s="124"/>
      <c r="AE54" s="9"/>
    </row>
    <row r="55" spans="1:31" s="6" customFormat="1" ht="18.75" customHeight="1">
      <c r="A55" s="53">
        <v>4</v>
      </c>
      <c r="B55" s="115">
        <v>0</v>
      </c>
      <c r="C55" s="54">
        <v>1</v>
      </c>
      <c r="D55" s="202" t="s">
        <v>38</v>
      </c>
      <c r="E55" s="55">
        <v>7158</v>
      </c>
      <c r="F55" s="205"/>
      <c r="G55" s="55">
        <v>1</v>
      </c>
      <c r="H55" s="210">
        <v>11300</v>
      </c>
      <c r="I55" s="57">
        <v>7051</v>
      </c>
      <c r="J55" s="192"/>
      <c r="K55" s="55">
        <v>0</v>
      </c>
      <c r="L55" s="57"/>
      <c r="M55" s="58"/>
      <c r="N55" s="57"/>
      <c r="O55" s="57"/>
      <c r="P55" s="140"/>
      <c r="Q55" s="211"/>
      <c r="R55" s="55"/>
      <c r="S55" s="140"/>
      <c r="T55" s="55">
        <f>G55+K55+N55+Q55</f>
        <v>1</v>
      </c>
      <c r="U55" s="57">
        <f>H55+L55+O55</f>
        <v>11300</v>
      </c>
      <c r="V55" s="57">
        <f>I55+M55+P55</f>
        <v>7051</v>
      </c>
      <c r="W55" s="212">
        <f>V55/E55*100</f>
        <v>98.50516904163175</v>
      </c>
      <c r="X55" s="56" t="s">
        <v>19</v>
      </c>
      <c r="Y55" s="55">
        <v>0</v>
      </c>
      <c r="Z55" s="57"/>
      <c r="AA55" s="171"/>
      <c r="AB55" s="118">
        <v>4</v>
      </c>
      <c r="AC55" s="114">
        <v>0</v>
      </c>
      <c r="AD55" s="122">
        <v>1</v>
      </c>
      <c r="AE55" s="9"/>
    </row>
    <row r="56" spans="1:31" s="6" customFormat="1" ht="18.75" customHeight="1">
      <c r="A56" s="43"/>
      <c r="B56" s="113"/>
      <c r="C56" s="44"/>
      <c r="D56" s="200"/>
      <c r="E56" s="213"/>
      <c r="F56" s="225" t="s">
        <v>20</v>
      </c>
      <c r="G56" s="194">
        <v>0</v>
      </c>
      <c r="H56" s="151"/>
      <c r="I56" s="152"/>
      <c r="J56" s="193" t="s">
        <v>20</v>
      </c>
      <c r="K56" s="194">
        <v>0</v>
      </c>
      <c r="L56" s="191"/>
      <c r="M56" s="45"/>
      <c r="N56" s="46"/>
      <c r="O56" s="46"/>
      <c r="P56" s="155"/>
      <c r="Q56" s="214"/>
      <c r="R56" s="213"/>
      <c r="S56" s="155"/>
      <c r="T56" s="213"/>
      <c r="U56" s="46"/>
      <c r="V56" s="46"/>
      <c r="W56" s="215"/>
      <c r="X56" s="193" t="s">
        <v>20</v>
      </c>
      <c r="Y56" s="194">
        <v>0</v>
      </c>
      <c r="Z56" s="191"/>
      <c r="AA56" s="216"/>
      <c r="AB56" s="119"/>
      <c r="AC56" s="114"/>
      <c r="AD56" s="122"/>
      <c r="AE56" s="9"/>
    </row>
    <row r="57" spans="1:31" s="6" customFormat="1" ht="18.75" customHeight="1">
      <c r="A57" s="48">
        <v>4</v>
      </c>
      <c r="B57" s="114">
        <v>0</v>
      </c>
      <c r="C57" s="49">
        <v>2</v>
      </c>
      <c r="D57" s="201" t="s">
        <v>39</v>
      </c>
      <c r="E57" s="50">
        <v>5734</v>
      </c>
      <c r="F57" s="240"/>
      <c r="G57" s="50">
        <v>1</v>
      </c>
      <c r="H57" s="206">
        <v>7000</v>
      </c>
      <c r="I57" s="51">
        <v>5610</v>
      </c>
      <c r="J57" s="192"/>
      <c r="K57" s="50">
        <v>0</v>
      </c>
      <c r="L57" s="51"/>
      <c r="M57" s="207"/>
      <c r="N57" s="51"/>
      <c r="O57" s="51"/>
      <c r="P57" s="208"/>
      <c r="Q57" s="222"/>
      <c r="R57" s="50"/>
      <c r="S57" s="208"/>
      <c r="T57" s="50">
        <f>G57+K57+N57+Q57</f>
        <v>1</v>
      </c>
      <c r="U57" s="51">
        <f>H57+L57+O57</f>
        <v>7000</v>
      </c>
      <c r="V57" s="51">
        <f>I57+M57+P57</f>
        <v>5610</v>
      </c>
      <c r="W57" s="223">
        <f>V57/E57*100</f>
        <v>97.8374607603767</v>
      </c>
      <c r="X57" s="226" t="s">
        <v>19</v>
      </c>
      <c r="Y57" s="55">
        <v>2</v>
      </c>
      <c r="Z57" s="170">
        <v>160</v>
      </c>
      <c r="AA57" s="228">
        <v>87</v>
      </c>
      <c r="AB57" s="118">
        <v>4</v>
      </c>
      <c r="AC57" s="115">
        <v>0</v>
      </c>
      <c r="AD57" s="123">
        <v>2</v>
      </c>
      <c r="AE57" s="9"/>
    </row>
    <row r="58" spans="1:31" s="6" customFormat="1" ht="18.75" customHeight="1">
      <c r="A58" s="48"/>
      <c r="B58" s="114"/>
      <c r="C58" s="49"/>
      <c r="D58" s="201"/>
      <c r="E58" s="60"/>
      <c r="F58" s="209" t="s">
        <v>20</v>
      </c>
      <c r="G58" s="194">
        <v>0</v>
      </c>
      <c r="H58" s="151"/>
      <c r="I58" s="152"/>
      <c r="J58" s="193" t="s">
        <v>20</v>
      </c>
      <c r="K58" s="194">
        <v>0</v>
      </c>
      <c r="L58" s="191"/>
      <c r="M58" s="45"/>
      <c r="N58" s="51"/>
      <c r="O58" s="51"/>
      <c r="P58" s="208"/>
      <c r="Q58" s="222"/>
      <c r="R58" s="50"/>
      <c r="S58" s="208"/>
      <c r="T58" s="213"/>
      <c r="U58" s="51"/>
      <c r="V58" s="51"/>
      <c r="W58" s="223"/>
      <c r="X58" s="52" t="s">
        <v>20</v>
      </c>
      <c r="Y58" s="267">
        <v>0</v>
      </c>
      <c r="Z58" s="51"/>
      <c r="AA58" s="229"/>
      <c r="AB58" s="119"/>
      <c r="AC58" s="113"/>
      <c r="AD58" s="124"/>
      <c r="AE58" s="9"/>
    </row>
    <row r="59" spans="1:31" s="6" customFormat="1" ht="18.75" customHeight="1">
      <c r="A59" s="53">
        <v>4</v>
      </c>
      <c r="B59" s="115">
        <v>2</v>
      </c>
      <c r="C59" s="54">
        <v>4</v>
      </c>
      <c r="D59" s="202" t="s">
        <v>40</v>
      </c>
      <c r="E59" s="55">
        <v>21989</v>
      </c>
      <c r="F59" s="192">
        <v>-1</v>
      </c>
      <c r="G59" s="55">
        <v>2</v>
      </c>
      <c r="H59" s="210">
        <v>21700</v>
      </c>
      <c r="I59" s="210">
        <f>17881+3636</f>
        <v>21517</v>
      </c>
      <c r="J59" s="192"/>
      <c r="K59" s="55">
        <v>0</v>
      </c>
      <c r="L59" s="57"/>
      <c r="M59" s="58"/>
      <c r="N59" s="57"/>
      <c r="O59" s="57"/>
      <c r="P59" s="140"/>
      <c r="Q59" s="211">
        <v>5</v>
      </c>
      <c r="R59" s="55">
        <v>7610</v>
      </c>
      <c r="S59" s="140">
        <v>3332</v>
      </c>
      <c r="T59" s="55">
        <f>G59+K59+N59+Q59</f>
        <v>7</v>
      </c>
      <c r="U59" s="57">
        <f>H59+L59+O59</f>
        <v>21700</v>
      </c>
      <c r="V59" s="57">
        <f>I59+M59+P59+I60</f>
        <v>21517</v>
      </c>
      <c r="W59" s="212">
        <f>V59/E59*100</f>
        <v>97.85347219064077</v>
      </c>
      <c r="X59" s="56" t="s">
        <v>19</v>
      </c>
      <c r="Y59" s="55">
        <v>0</v>
      </c>
      <c r="Z59" s="57"/>
      <c r="AA59" s="171"/>
      <c r="AB59" s="118">
        <v>4</v>
      </c>
      <c r="AC59" s="114">
        <v>2</v>
      </c>
      <c r="AD59" s="122">
        <v>4</v>
      </c>
      <c r="AE59" s="9"/>
    </row>
    <row r="60" spans="1:31" s="6" customFormat="1" ht="18.75" customHeight="1">
      <c r="A60" s="43"/>
      <c r="B60" s="113"/>
      <c r="C60" s="44"/>
      <c r="D60" s="200"/>
      <c r="E60" s="213"/>
      <c r="F60" s="209" t="s">
        <v>20</v>
      </c>
      <c r="G60" s="194">
        <v>0</v>
      </c>
      <c r="H60" s="151"/>
      <c r="I60" s="152"/>
      <c r="J60" s="193" t="s">
        <v>20</v>
      </c>
      <c r="K60" s="194">
        <v>0</v>
      </c>
      <c r="L60" s="191"/>
      <c r="M60" s="45"/>
      <c r="N60" s="46"/>
      <c r="O60" s="46"/>
      <c r="P60" s="155"/>
      <c r="Q60" s="214"/>
      <c r="R60" s="213"/>
      <c r="S60" s="155"/>
      <c r="T60" s="213">
        <f>F59+J59</f>
        <v>-1</v>
      </c>
      <c r="U60" s="46"/>
      <c r="V60" s="46"/>
      <c r="W60" s="215"/>
      <c r="X60" s="193" t="s">
        <v>20</v>
      </c>
      <c r="Y60" s="194">
        <v>0</v>
      </c>
      <c r="Z60" s="191"/>
      <c r="AA60" s="216"/>
      <c r="AB60" s="119"/>
      <c r="AC60" s="114"/>
      <c r="AD60" s="122"/>
      <c r="AE60" s="9"/>
    </row>
    <row r="61" spans="1:31" s="6" customFormat="1" ht="18.75" customHeight="1">
      <c r="A61" s="48">
        <v>4</v>
      </c>
      <c r="B61" s="114">
        <v>2</v>
      </c>
      <c r="C61" s="49">
        <v>5</v>
      </c>
      <c r="D61" s="201" t="s">
        <v>41</v>
      </c>
      <c r="E61" s="50">
        <v>23105</v>
      </c>
      <c r="F61" s="192"/>
      <c r="G61" s="50">
        <v>1</v>
      </c>
      <c r="H61" s="206">
        <v>35000</v>
      </c>
      <c r="I61" s="51">
        <v>23105</v>
      </c>
      <c r="J61" s="192"/>
      <c r="K61" s="50">
        <v>0</v>
      </c>
      <c r="L61" s="51"/>
      <c r="M61" s="207"/>
      <c r="N61" s="51"/>
      <c r="O61" s="51"/>
      <c r="P61" s="208"/>
      <c r="Q61" s="222"/>
      <c r="R61" s="50"/>
      <c r="S61" s="208"/>
      <c r="T61" s="50">
        <f>G61+K61+N61+Q61</f>
        <v>1</v>
      </c>
      <c r="U61" s="51">
        <f>H61+L61+O61</f>
        <v>35000</v>
      </c>
      <c r="V61" s="51">
        <f>I61+M61+P61</f>
        <v>23105</v>
      </c>
      <c r="W61" s="223">
        <f>V61/E61*100</f>
        <v>100</v>
      </c>
      <c r="X61" s="226" t="s">
        <v>19</v>
      </c>
      <c r="Y61" s="227">
        <v>0</v>
      </c>
      <c r="Z61" s="170"/>
      <c r="AA61" s="228"/>
      <c r="AB61" s="118">
        <v>4</v>
      </c>
      <c r="AC61" s="115">
        <v>2</v>
      </c>
      <c r="AD61" s="123">
        <v>5</v>
      </c>
      <c r="AE61" s="9"/>
    </row>
    <row r="62" spans="1:31" s="6" customFormat="1" ht="18.75" customHeight="1">
      <c r="A62" s="48"/>
      <c r="B62" s="114"/>
      <c r="C62" s="49"/>
      <c r="D62" s="201"/>
      <c r="E62" s="50"/>
      <c r="F62" s="209" t="s">
        <v>20</v>
      </c>
      <c r="G62" s="194">
        <v>0</v>
      </c>
      <c r="H62" s="151"/>
      <c r="I62" s="152"/>
      <c r="J62" s="193" t="s">
        <v>20</v>
      </c>
      <c r="K62" s="194">
        <v>0</v>
      </c>
      <c r="L62" s="191"/>
      <c r="M62" s="45"/>
      <c r="N62" s="51"/>
      <c r="O62" s="51"/>
      <c r="P62" s="208"/>
      <c r="Q62" s="222"/>
      <c r="R62" s="50"/>
      <c r="S62" s="208"/>
      <c r="T62" s="213"/>
      <c r="U62" s="51"/>
      <c r="V62" s="51"/>
      <c r="W62" s="223"/>
      <c r="X62" s="52" t="s">
        <v>20</v>
      </c>
      <c r="Y62" s="50">
        <v>0</v>
      </c>
      <c r="Z62" s="51"/>
      <c r="AA62" s="229"/>
      <c r="AB62" s="119"/>
      <c r="AC62" s="113"/>
      <c r="AD62" s="124"/>
      <c r="AE62" s="9"/>
    </row>
    <row r="63" spans="1:31" s="6" customFormat="1" ht="18.75" customHeight="1">
      <c r="A63" s="53">
        <v>4</v>
      </c>
      <c r="B63" s="115">
        <v>2</v>
      </c>
      <c r="C63" s="54">
        <v>6</v>
      </c>
      <c r="D63" s="202" t="s">
        <v>42</v>
      </c>
      <c r="E63" s="55">
        <v>33570</v>
      </c>
      <c r="F63" s="192"/>
      <c r="G63" s="55">
        <v>1</v>
      </c>
      <c r="H63" s="210">
        <v>36000</v>
      </c>
      <c r="I63" s="57">
        <v>33570</v>
      </c>
      <c r="J63" s="192"/>
      <c r="K63" s="55">
        <v>0</v>
      </c>
      <c r="L63" s="57"/>
      <c r="M63" s="58"/>
      <c r="N63" s="57"/>
      <c r="O63" s="57"/>
      <c r="P63" s="140"/>
      <c r="Q63" s="211"/>
      <c r="R63" s="55"/>
      <c r="S63" s="140"/>
      <c r="T63" s="55">
        <f>G63+K63+N63+Q63</f>
        <v>1</v>
      </c>
      <c r="U63" s="57">
        <f>H63+L63+O63</f>
        <v>36000</v>
      </c>
      <c r="V63" s="57">
        <f>I63+M63+P63</f>
        <v>33570</v>
      </c>
      <c r="W63" s="212">
        <f>V63/E63*100</f>
        <v>100</v>
      </c>
      <c r="X63" s="56" t="s">
        <v>19</v>
      </c>
      <c r="Y63" s="55">
        <v>0</v>
      </c>
      <c r="Z63" s="57"/>
      <c r="AA63" s="171"/>
      <c r="AB63" s="118">
        <v>4</v>
      </c>
      <c r="AC63" s="114">
        <v>2</v>
      </c>
      <c r="AD63" s="122">
        <v>6</v>
      </c>
      <c r="AE63" s="9"/>
    </row>
    <row r="64" spans="1:31" s="15" customFormat="1" ht="18.75" customHeight="1" thickBot="1">
      <c r="A64" s="43"/>
      <c r="B64" s="113"/>
      <c r="C64" s="44"/>
      <c r="D64" s="200"/>
      <c r="E64" s="213"/>
      <c r="F64" s="209" t="s">
        <v>20</v>
      </c>
      <c r="G64" s="194">
        <v>0</v>
      </c>
      <c r="H64" s="151"/>
      <c r="I64" s="152"/>
      <c r="J64" s="193" t="s">
        <v>20</v>
      </c>
      <c r="K64" s="194">
        <v>0</v>
      </c>
      <c r="L64" s="191"/>
      <c r="M64" s="45"/>
      <c r="N64" s="46"/>
      <c r="O64" s="46"/>
      <c r="P64" s="155"/>
      <c r="Q64" s="214"/>
      <c r="R64" s="213"/>
      <c r="S64" s="155"/>
      <c r="T64" s="213"/>
      <c r="U64" s="46"/>
      <c r="V64" s="46"/>
      <c r="W64" s="215"/>
      <c r="X64" s="193" t="s">
        <v>20</v>
      </c>
      <c r="Y64" s="194">
        <v>0</v>
      </c>
      <c r="Z64" s="191"/>
      <c r="AA64" s="216"/>
      <c r="AB64" s="119"/>
      <c r="AC64" s="113"/>
      <c r="AD64" s="124"/>
      <c r="AE64" s="14"/>
    </row>
    <row r="65" spans="1:31" s="6" customFormat="1" ht="18.75" customHeight="1">
      <c r="A65" s="53">
        <v>4</v>
      </c>
      <c r="B65" s="115">
        <v>2</v>
      </c>
      <c r="C65" s="54">
        <v>7</v>
      </c>
      <c r="D65" s="202" t="s">
        <v>43</v>
      </c>
      <c r="E65" s="234">
        <v>17885</v>
      </c>
      <c r="F65" s="235"/>
      <c r="G65" s="234">
        <v>1</v>
      </c>
      <c r="H65" s="210">
        <v>35000</v>
      </c>
      <c r="I65" s="57">
        <f>21521-3636</f>
        <v>17885</v>
      </c>
      <c r="J65" s="192"/>
      <c r="K65" s="55">
        <v>0</v>
      </c>
      <c r="L65" s="57"/>
      <c r="M65" s="58"/>
      <c r="N65" s="57"/>
      <c r="O65" s="57"/>
      <c r="P65" s="140"/>
      <c r="Q65" s="211"/>
      <c r="R65" s="55"/>
      <c r="S65" s="140"/>
      <c r="T65" s="55">
        <f>G65+K65+N65+Q65</f>
        <v>1</v>
      </c>
      <c r="U65" s="57">
        <f>H65+L65+O65</f>
        <v>35000</v>
      </c>
      <c r="V65" s="57">
        <f>I65+M65+P65-I66</f>
        <v>17885</v>
      </c>
      <c r="W65" s="212">
        <f>V65/E65*100</f>
        <v>100</v>
      </c>
      <c r="X65" s="59" t="s">
        <v>19</v>
      </c>
      <c r="Y65" s="217">
        <v>0</v>
      </c>
      <c r="Z65" s="219"/>
      <c r="AA65" s="239"/>
      <c r="AB65" s="118">
        <v>4</v>
      </c>
      <c r="AC65" s="115">
        <v>2</v>
      </c>
      <c r="AD65" s="123">
        <v>7</v>
      </c>
      <c r="AE65" s="9"/>
    </row>
    <row r="66" spans="1:31" s="6" customFormat="1" ht="18.75" customHeight="1">
      <c r="A66" s="48"/>
      <c r="B66" s="114"/>
      <c r="C66" s="49"/>
      <c r="D66" s="201"/>
      <c r="E66" s="236"/>
      <c r="F66" s="237" t="s">
        <v>20</v>
      </c>
      <c r="G66" s="238">
        <v>0</v>
      </c>
      <c r="H66" s="151"/>
      <c r="I66" s="152"/>
      <c r="J66" s="62" t="s">
        <v>20</v>
      </c>
      <c r="K66" s="224">
        <v>0</v>
      </c>
      <c r="L66" s="61"/>
      <c r="M66" s="232"/>
      <c r="N66" s="51"/>
      <c r="O66" s="51"/>
      <c r="P66" s="208"/>
      <c r="Q66" s="222"/>
      <c r="R66" s="50"/>
      <c r="S66" s="155"/>
      <c r="T66" s="213"/>
      <c r="U66" s="51"/>
      <c r="V66" s="51"/>
      <c r="W66" s="223"/>
      <c r="X66" s="52" t="s">
        <v>20</v>
      </c>
      <c r="Y66" s="50">
        <v>0</v>
      </c>
      <c r="Z66" s="51"/>
      <c r="AA66" s="229"/>
      <c r="AB66" s="119"/>
      <c r="AC66" s="113"/>
      <c r="AD66" s="124"/>
      <c r="AE66" s="9"/>
    </row>
    <row r="67" spans="1:31" s="6" customFormat="1" ht="18.75" customHeight="1">
      <c r="A67" s="53">
        <v>4</v>
      </c>
      <c r="B67" s="115">
        <v>4</v>
      </c>
      <c r="C67" s="54">
        <v>1</v>
      </c>
      <c r="D67" s="202" t="s">
        <v>44</v>
      </c>
      <c r="E67" s="55">
        <v>7264</v>
      </c>
      <c r="F67" s="192"/>
      <c r="G67" s="217">
        <v>1</v>
      </c>
      <c r="H67" s="218">
        <v>7250</v>
      </c>
      <c r="I67" s="219">
        <v>4793</v>
      </c>
      <c r="J67" s="192"/>
      <c r="K67" s="217">
        <f>'[1]簡水'!$C$80</f>
        <v>6</v>
      </c>
      <c r="L67" s="219">
        <f>'[1]簡水'!$H$80</f>
        <v>4755</v>
      </c>
      <c r="M67" s="63">
        <f>'[1]簡水'!$J$80</f>
        <v>2393</v>
      </c>
      <c r="N67" s="57"/>
      <c r="O67" s="57"/>
      <c r="P67" s="140"/>
      <c r="Q67" s="211"/>
      <c r="R67" s="55"/>
      <c r="S67" s="140"/>
      <c r="T67" s="55">
        <f>G67+K67+N67+Q67</f>
        <v>7</v>
      </c>
      <c r="U67" s="57">
        <f>H67+L67+O67</f>
        <v>12005</v>
      </c>
      <c r="V67" s="57">
        <f>I67+M67+P67</f>
        <v>7186</v>
      </c>
      <c r="W67" s="212">
        <f>V67/E67*100</f>
        <v>98.9262114537445</v>
      </c>
      <c r="X67" s="56"/>
      <c r="Y67" s="55">
        <v>0</v>
      </c>
      <c r="Z67" s="57"/>
      <c r="AA67" s="171"/>
      <c r="AB67" s="118">
        <v>4</v>
      </c>
      <c r="AC67" s="114">
        <v>4</v>
      </c>
      <c r="AD67" s="122">
        <v>1</v>
      </c>
      <c r="AE67" s="9"/>
    </row>
    <row r="68" spans="1:31" s="6" customFormat="1" ht="18.75" customHeight="1">
      <c r="A68" s="43"/>
      <c r="B68" s="113"/>
      <c r="C68" s="44"/>
      <c r="D68" s="200"/>
      <c r="E68" s="213"/>
      <c r="F68" s="233" t="s">
        <v>20</v>
      </c>
      <c r="G68" s="213">
        <v>0</v>
      </c>
      <c r="H68" s="151"/>
      <c r="I68" s="152"/>
      <c r="J68" s="249" t="s">
        <v>20</v>
      </c>
      <c r="K68" s="213">
        <v>0</v>
      </c>
      <c r="L68" s="46"/>
      <c r="M68" s="47"/>
      <c r="N68" s="46"/>
      <c r="O68" s="46"/>
      <c r="P68" s="155"/>
      <c r="Q68" s="214"/>
      <c r="R68" s="213"/>
      <c r="S68" s="155"/>
      <c r="T68" s="213"/>
      <c r="U68" s="46"/>
      <c r="V68" s="46"/>
      <c r="W68" s="215"/>
      <c r="X68" s="193" t="s">
        <v>20</v>
      </c>
      <c r="Y68" s="194">
        <v>0</v>
      </c>
      <c r="Z68" s="191"/>
      <c r="AA68" s="216"/>
      <c r="AB68" s="119"/>
      <c r="AC68" s="114"/>
      <c r="AD68" s="122"/>
      <c r="AE68" s="9"/>
    </row>
    <row r="69" spans="1:31" s="6" customFormat="1" ht="18.75" customHeight="1">
      <c r="A69" s="48">
        <v>4</v>
      </c>
      <c r="B69" s="114">
        <v>4</v>
      </c>
      <c r="C69" s="49">
        <v>2</v>
      </c>
      <c r="D69" s="201" t="s">
        <v>45</v>
      </c>
      <c r="E69" s="50">
        <v>17909</v>
      </c>
      <c r="F69" s="192"/>
      <c r="G69" s="50">
        <v>1</v>
      </c>
      <c r="H69" s="206">
        <v>18700</v>
      </c>
      <c r="I69" s="51">
        <v>17906</v>
      </c>
      <c r="J69" s="192"/>
      <c r="K69" s="50">
        <v>0</v>
      </c>
      <c r="L69" s="51"/>
      <c r="M69" s="207"/>
      <c r="N69" s="51"/>
      <c r="O69" s="51"/>
      <c r="P69" s="208"/>
      <c r="Q69" s="222"/>
      <c r="R69" s="50"/>
      <c r="S69" s="208"/>
      <c r="T69" s="50">
        <f>G69+K69+N69+Q69</f>
        <v>1</v>
      </c>
      <c r="U69" s="51">
        <f>H69+L69+O69</f>
        <v>18700</v>
      </c>
      <c r="V69" s="51">
        <f>I69+M69+P69</f>
        <v>17906</v>
      </c>
      <c r="W69" s="223">
        <f>V69/E69*100</f>
        <v>99.9832486459322</v>
      </c>
      <c r="X69" s="226" t="s">
        <v>19</v>
      </c>
      <c r="Y69" s="227">
        <v>0</v>
      </c>
      <c r="Z69" s="170"/>
      <c r="AA69" s="228"/>
      <c r="AB69" s="118">
        <v>4</v>
      </c>
      <c r="AC69" s="115">
        <v>4</v>
      </c>
      <c r="AD69" s="123">
        <v>2</v>
      </c>
      <c r="AE69" s="9"/>
    </row>
    <row r="70" spans="1:31" s="6" customFormat="1" ht="18.75" customHeight="1">
      <c r="A70" s="48"/>
      <c r="B70" s="114"/>
      <c r="C70" s="49"/>
      <c r="D70" s="201"/>
      <c r="E70" s="50"/>
      <c r="F70" s="225" t="s">
        <v>20</v>
      </c>
      <c r="G70" s="224">
        <v>0</v>
      </c>
      <c r="H70" s="151"/>
      <c r="I70" s="152"/>
      <c r="J70" s="62" t="s">
        <v>20</v>
      </c>
      <c r="K70" s="224">
        <v>0</v>
      </c>
      <c r="L70" s="61"/>
      <c r="M70" s="232"/>
      <c r="N70" s="51"/>
      <c r="O70" s="51"/>
      <c r="P70" s="208"/>
      <c r="Q70" s="222"/>
      <c r="R70" s="50"/>
      <c r="S70" s="208"/>
      <c r="T70" s="213"/>
      <c r="U70" s="51"/>
      <c r="V70" s="51"/>
      <c r="W70" s="223"/>
      <c r="X70" s="52" t="s">
        <v>20</v>
      </c>
      <c r="Y70" s="50">
        <v>0</v>
      </c>
      <c r="Z70" s="51"/>
      <c r="AA70" s="229"/>
      <c r="AB70" s="119"/>
      <c r="AC70" s="113"/>
      <c r="AD70" s="124"/>
      <c r="AE70" s="9"/>
    </row>
    <row r="71" spans="1:31" s="6" customFormat="1" ht="18.75" customHeight="1">
      <c r="A71" s="53">
        <v>4</v>
      </c>
      <c r="B71" s="115">
        <v>4</v>
      </c>
      <c r="C71" s="54">
        <v>3</v>
      </c>
      <c r="D71" s="202" t="s">
        <v>46</v>
      </c>
      <c r="E71" s="55">
        <v>5930</v>
      </c>
      <c r="F71" s="230"/>
      <c r="G71" s="217">
        <v>1</v>
      </c>
      <c r="H71" s="218">
        <v>9000</v>
      </c>
      <c r="I71" s="219">
        <v>4903</v>
      </c>
      <c r="J71" s="192"/>
      <c r="K71" s="217">
        <f>'[1]簡水'!$C$85</f>
        <v>4</v>
      </c>
      <c r="L71" s="219">
        <f>'[1]簡水'!$H$85</f>
        <v>1632</v>
      </c>
      <c r="M71" s="63">
        <f>'[1]簡水'!$J$85</f>
        <v>933</v>
      </c>
      <c r="N71" s="57"/>
      <c r="O71" s="57"/>
      <c r="P71" s="140"/>
      <c r="Q71" s="211"/>
      <c r="R71" s="55"/>
      <c r="S71" s="140"/>
      <c r="T71" s="55">
        <f>G71+K71+N71+Q71</f>
        <v>5</v>
      </c>
      <c r="U71" s="57">
        <f>H71+L71+O71</f>
        <v>10632</v>
      </c>
      <c r="V71" s="57">
        <f>I71+M71+P71</f>
        <v>5836</v>
      </c>
      <c r="W71" s="212">
        <f>V71/E71*100</f>
        <v>98.41483979763912</v>
      </c>
      <c r="X71" s="56" t="s">
        <v>19</v>
      </c>
      <c r="Y71" s="55">
        <v>2</v>
      </c>
      <c r="Z71" s="57">
        <v>192</v>
      </c>
      <c r="AA71" s="171">
        <v>94</v>
      </c>
      <c r="AB71" s="118">
        <v>4</v>
      </c>
      <c r="AC71" s="114">
        <v>4</v>
      </c>
      <c r="AD71" s="122">
        <v>3</v>
      </c>
      <c r="AE71" s="9"/>
    </row>
    <row r="72" spans="1:31" s="6" customFormat="1" ht="18.75" customHeight="1">
      <c r="A72" s="43"/>
      <c r="B72" s="113"/>
      <c r="C72" s="44"/>
      <c r="D72" s="200"/>
      <c r="E72" s="213"/>
      <c r="F72" s="231" t="s">
        <v>20</v>
      </c>
      <c r="G72" s="213">
        <v>0</v>
      </c>
      <c r="H72" s="151"/>
      <c r="I72" s="152"/>
      <c r="J72" s="249" t="s">
        <v>20</v>
      </c>
      <c r="K72" s="213">
        <v>0</v>
      </c>
      <c r="L72" s="46"/>
      <c r="M72" s="47"/>
      <c r="N72" s="46"/>
      <c r="O72" s="46"/>
      <c r="P72" s="155"/>
      <c r="Q72" s="214"/>
      <c r="R72" s="213"/>
      <c r="S72" s="155"/>
      <c r="T72" s="213"/>
      <c r="U72" s="46"/>
      <c r="V72" s="46"/>
      <c r="W72" s="215"/>
      <c r="X72" s="193" t="s">
        <v>20</v>
      </c>
      <c r="Y72" s="194">
        <v>0</v>
      </c>
      <c r="Z72" s="191"/>
      <c r="AA72" s="216"/>
      <c r="AB72" s="119"/>
      <c r="AC72" s="114"/>
      <c r="AD72" s="122"/>
      <c r="AE72" s="9"/>
    </row>
    <row r="73" spans="1:31" s="6" customFormat="1" ht="18.75" customHeight="1">
      <c r="A73" s="48">
        <v>4</v>
      </c>
      <c r="B73" s="114">
        <v>4</v>
      </c>
      <c r="C73" s="49">
        <v>4</v>
      </c>
      <c r="D73" s="201" t="s">
        <v>47</v>
      </c>
      <c r="E73" s="50">
        <v>640</v>
      </c>
      <c r="F73" s="192"/>
      <c r="G73" s="50">
        <v>0</v>
      </c>
      <c r="H73" s="210">
        <v>0</v>
      </c>
      <c r="I73" s="57">
        <v>0</v>
      </c>
      <c r="J73" s="192"/>
      <c r="K73" s="50">
        <f>'[1]簡水'!$C$88</f>
        <v>2</v>
      </c>
      <c r="L73" s="51">
        <f>'[1]簡水'!$H$88</f>
        <v>1720</v>
      </c>
      <c r="M73" s="207">
        <f>'[1]簡水'!$J$88</f>
        <v>583</v>
      </c>
      <c r="N73" s="51"/>
      <c r="O73" s="51"/>
      <c r="P73" s="208"/>
      <c r="Q73" s="222"/>
      <c r="R73" s="50"/>
      <c r="S73" s="208"/>
      <c r="T73" s="50">
        <f>G73+K73+N73+Q73</f>
        <v>2</v>
      </c>
      <c r="U73" s="51">
        <f>H73+L73+O73</f>
        <v>1720</v>
      </c>
      <c r="V73" s="51">
        <f>I73+M73+P73</f>
        <v>583</v>
      </c>
      <c r="W73" s="223">
        <f>V73/E73*100</f>
        <v>91.09375</v>
      </c>
      <c r="X73" s="226" t="s">
        <v>19</v>
      </c>
      <c r="Y73" s="55">
        <v>3</v>
      </c>
      <c r="Z73" s="170">
        <v>155</v>
      </c>
      <c r="AA73" s="228">
        <v>57</v>
      </c>
      <c r="AB73" s="118">
        <v>4</v>
      </c>
      <c r="AC73" s="115">
        <v>4</v>
      </c>
      <c r="AD73" s="123">
        <v>4</v>
      </c>
      <c r="AE73" s="9"/>
    </row>
    <row r="74" spans="1:31" s="6" customFormat="1" ht="18.75" customHeight="1">
      <c r="A74" s="48"/>
      <c r="B74" s="114"/>
      <c r="C74" s="49"/>
      <c r="D74" s="201"/>
      <c r="E74" s="50"/>
      <c r="F74" s="225" t="s">
        <v>20</v>
      </c>
      <c r="G74" s="224">
        <v>0</v>
      </c>
      <c r="H74" s="151"/>
      <c r="I74" s="152"/>
      <c r="J74" s="62" t="s">
        <v>20</v>
      </c>
      <c r="K74" s="224">
        <v>0</v>
      </c>
      <c r="L74" s="61"/>
      <c r="M74" s="232"/>
      <c r="N74" s="51"/>
      <c r="O74" s="51"/>
      <c r="P74" s="208"/>
      <c r="Q74" s="222"/>
      <c r="R74" s="50"/>
      <c r="S74" s="208"/>
      <c r="T74" s="213"/>
      <c r="U74" s="51"/>
      <c r="V74" s="51"/>
      <c r="W74" s="223"/>
      <c r="X74" s="52" t="s">
        <v>20</v>
      </c>
      <c r="Y74" s="267">
        <v>0</v>
      </c>
      <c r="Z74" s="51"/>
      <c r="AA74" s="229"/>
      <c r="AB74" s="119"/>
      <c r="AC74" s="113"/>
      <c r="AD74" s="124"/>
      <c r="AE74" s="9"/>
    </row>
    <row r="75" spans="1:31" s="6" customFormat="1" ht="18.75" customHeight="1">
      <c r="A75" s="53">
        <v>4</v>
      </c>
      <c r="B75" s="115">
        <v>4</v>
      </c>
      <c r="C75" s="54">
        <v>6</v>
      </c>
      <c r="D75" s="202" t="s">
        <v>48</v>
      </c>
      <c r="E75" s="55">
        <v>1519</v>
      </c>
      <c r="F75" s="192"/>
      <c r="G75" s="217">
        <v>0</v>
      </c>
      <c r="H75" s="210">
        <v>0</v>
      </c>
      <c r="I75" s="57">
        <v>0</v>
      </c>
      <c r="J75" s="192"/>
      <c r="K75" s="217">
        <f>'[1]簡水'!$C$92</f>
        <v>3</v>
      </c>
      <c r="L75" s="219">
        <f>'[1]簡水'!$H$92</f>
        <v>2973</v>
      </c>
      <c r="M75" s="63">
        <f>'[1]簡水'!$J$92</f>
        <v>1108</v>
      </c>
      <c r="N75" s="57"/>
      <c r="O75" s="57"/>
      <c r="P75" s="140"/>
      <c r="Q75" s="211"/>
      <c r="R75" s="55"/>
      <c r="S75" s="140"/>
      <c r="T75" s="55">
        <f>G75+K75+N75+Q75</f>
        <v>3</v>
      </c>
      <c r="U75" s="57">
        <f>H75+L75+O75</f>
        <v>2973</v>
      </c>
      <c r="V75" s="57">
        <f>I75+M75+P75</f>
        <v>1108</v>
      </c>
      <c r="W75" s="212">
        <f>V75/E75*100</f>
        <v>72.94272547728768</v>
      </c>
      <c r="X75" s="56" t="s">
        <v>19</v>
      </c>
      <c r="Y75" s="55">
        <v>0</v>
      </c>
      <c r="Z75" s="57"/>
      <c r="AA75" s="171"/>
      <c r="AB75" s="118">
        <v>4</v>
      </c>
      <c r="AC75" s="114">
        <v>4</v>
      </c>
      <c r="AD75" s="122">
        <v>6</v>
      </c>
      <c r="AE75" s="9"/>
    </row>
    <row r="76" spans="1:31" s="6" customFormat="1" ht="18.75" customHeight="1">
      <c r="A76" s="43"/>
      <c r="B76" s="113"/>
      <c r="C76" s="44"/>
      <c r="D76" s="200"/>
      <c r="E76" s="213"/>
      <c r="F76" s="233" t="s">
        <v>20</v>
      </c>
      <c r="G76" s="213">
        <v>0</v>
      </c>
      <c r="H76" s="151"/>
      <c r="I76" s="152"/>
      <c r="J76" s="249" t="s">
        <v>20</v>
      </c>
      <c r="K76" s="213">
        <v>0</v>
      </c>
      <c r="L76" s="46"/>
      <c r="M76" s="47"/>
      <c r="N76" s="46"/>
      <c r="O76" s="46"/>
      <c r="P76" s="155"/>
      <c r="Q76" s="214"/>
      <c r="R76" s="213"/>
      <c r="S76" s="155"/>
      <c r="T76" s="213"/>
      <c r="U76" s="46"/>
      <c r="V76" s="46"/>
      <c r="W76" s="215"/>
      <c r="X76" s="193" t="s">
        <v>20</v>
      </c>
      <c r="Y76" s="194">
        <v>1</v>
      </c>
      <c r="Z76" s="191">
        <v>70</v>
      </c>
      <c r="AA76" s="216">
        <v>25</v>
      </c>
      <c r="AB76" s="119"/>
      <c r="AC76" s="114"/>
      <c r="AD76" s="122"/>
      <c r="AE76" s="9"/>
    </row>
    <row r="77" spans="1:31" s="6" customFormat="1" ht="18.75" customHeight="1">
      <c r="A77" s="48">
        <v>4</v>
      </c>
      <c r="B77" s="114">
        <v>4</v>
      </c>
      <c r="C77" s="49">
        <v>7</v>
      </c>
      <c r="D77" s="201" t="s">
        <v>49</v>
      </c>
      <c r="E77" s="50">
        <v>431</v>
      </c>
      <c r="F77" s="192"/>
      <c r="G77" s="50">
        <v>0</v>
      </c>
      <c r="H77" s="210">
        <v>0</v>
      </c>
      <c r="I77" s="57">
        <v>0</v>
      </c>
      <c r="J77" s="192"/>
      <c r="K77" s="50">
        <f>'[1]簡水'!$C$98</f>
        <v>5</v>
      </c>
      <c r="L77" s="51">
        <f>'[1]簡水'!$H$98</f>
        <v>850</v>
      </c>
      <c r="M77" s="207">
        <f>'[1]簡水'!$J$98</f>
        <v>286</v>
      </c>
      <c r="N77" s="51"/>
      <c r="O77" s="51"/>
      <c r="P77" s="140"/>
      <c r="Q77" s="222"/>
      <c r="R77" s="50"/>
      <c r="S77" s="208"/>
      <c r="T77" s="50">
        <f>G77+K77+N77+Q77</f>
        <v>5</v>
      </c>
      <c r="U77" s="51">
        <f>H77+L77+O77</f>
        <v>850</v>
      </c>
      <c r="V77" s="51">
        <f>I77+M77+P77</f>
        <v>286</v>
      </c>
      <c r="W77" s="223">
        <f>V77/E77*100</f>
        <v>66.35730858468676</v>
      </c>
      <c r="X77" s="226" t="s">
        <v>19</v>
      </c>
      <c r="Y77" s="55">
        <v>7</v>
      </c>
      <c r="Z77" s="170">
        <v>497</v>
      </c>
      <c r="AA77" s="228">
        <v>145</v>
      </c>
      <c r="AB77" s="118">
        <v>4</v>
      </c>
      <c r="AC77" s="115">
        <v>4</v>
      </c>
      <c r="AD77" s="123">
        <v>7</v>
      </c>
      <c r="AE77" s="9"/>
    </row>
    <row r="78" spans="1:31" s="6" customFormat="1" ht="18.75" customHeight="1">
      <c r="A78" s="48"/>
      <c r="B78" s="114"/>
      <c r="C78" s="49"/>
      <c r="D78" s="201"/>
      <c r="E78" s="50"/>
      <c r="F78" s="225" t="s">
        <v>20</v>
      </c>
      <c r="G78" s="224">
        <v>0</v>
      </c>
      <c r="H78" s="151"/>
      <c r="I78" s="152"/>
      <c r="J78" s="62" t="s">
        <v>20</v>
      </c>
      <c r="K78" s="224">
        <v>0</v>
      </c>
      <c r="L78" s="61"/>
      <c r="M78" s="232"/>
      <c r="N78" s="51"/>
      <c r="O78" s="51"/>
      <c r="P78" s="208"/>
      <c r="Q78" s="222"/>
      <c r="R78" s="50"/>
      <c r="S78" s="155"/>
      <c r="T78" s="213"/>
      <c r="U78" s="51"/>
      <c r="V78" s="51"/>
      <c r="W78" s="223"/>
      <c r="X78" s="52" t="s">
        <v>20</v>
      </c>
      <c r="Y78" s="267">
        <v>0</v>
      </c>
      <c r="Z78" s="51"/>
      <c r="AA78" s="229"/>
      <c r="AB78" s="119"/>
      <c r="AC78" s="113"/>
      <c r="AD78" s="124"/>
      <c r="AE78" s="9"/>
    </row>
    <row r="79" spans="1:31" s="6" customFormat="1" ht="18.75" customHeight="1">
      <c r="A79" s="53">
        <v>4</v>
      </c>
      <c r="B79" s="115">
        <v>4</v>
      </c>
      <c r="C79" s="54">
        <v>9</v>
      </c>
      <c r="D79" s="202" t="s">
        <v>50</v>
      </c>
      <c r="E79" s="55">
        <v>3504</v>
      </c>
      <c r="F79" s="192"/>
      <c r="G79" s="217">
        <v>0</v>
      </c>
      <c r="H79" s="218">
        <v>0</v>
      </c>
      <c r="I79" s="219">
        <v>0</v>
      </c>
      <c r="J79" s="250"/>
      <c r="K79" s="251">
        <f>'[1]簡水'!$C$109</f>
        <v>10</v>
      </c>
      <c r="L79" s="219">
        <f>'[1]簡水'!$H$109</f>
        <v>2140</v>
      </c>
      <c r="M79" s="63">
        <f>'[1]簡水'!$J$109</f>
        <v>1932</v>
      </c>
      <c r="N79" s="57"/>
      <c r="O79" s="57"/>
      <c r="P79" s="140"/>
      <c r="Q79" s="211"/>
      <c r="R79" s="55"/>
      <c r="S79" s="57"/>
      <c r="T79" s="57">
        <f>G79+K79+N79+Q79</f>
        <v>10</v>
      </c>
      <c r="U79" s="57">
        <f>H79+L79+O79</f>
        <v>2140</v>
      </c>
      <c r="V79" s="57">
        <f>I79+M79+P79</f>
        <v>1932</v>
      </c>
      <c r="W79" s="212">
        <f>V79/E79*100</f>
        <v>55.13698630136986</v>
      </c>
      <c r="X79" s="56" t="s">
        <v>19</v>
      </c>
      <c r="Y79" s="55">
        <v>4</v>
      </c>
      <c r="Z79" s="57">
        <v>335</v>
      </c>
      <c r="AA79" s="171">
        <v>161</v>
      </c>
      <c r="AB79" s="118">
        <v>4</v>
      </c>
      <c r="AC79" s="114">
        <v>4</v>
      </c>
      <c r="AD79" s="122">
        <v>9</v>
      </c>
      <c r="AE79" s="9"/>
    </row>
    <row r="80" spans="1:31" s="6" customFormat="1" ht="18.75" customHeight="1">
      <c r="A80" s="43"/>
      <c r="B80" s="113"/>
      <c r="C80" s="44"/>
      <c r="D80" s="200"/>
      <c r="E80" s="213"/>
      <c r="F80" s="233" t="s">
        <v>20</v>
      </c>
      <c r="G80" s="213">
        <v>0</v>
      </c>
      <c r="H80" s="151"/>
      <c r="I80" s="152"/>
      <c r="J80" s="252" t="s">
        <v>20</v>
      </c>
      <c r="K80" s="213">
        <v>0</v>
      </c>
      <c r="L80" s="46"/>
      <c r="M80" s="47"/>
      <c r="N80" s="46"/>
      <c r="O80" s="46"/>
      <c r="P80" s="155"/>
      <c r="Q80" s="214"/>
      <c r="R80" s="213"/>
      <c r="S80" s="155"/>
      <c r="T80" s="213"/>
      <c r="U80" s="46"/>
      <c r="V80" s="46"/>
      <c r="W80" s="215"/>
      <c r="X80" s="193" t="s">
        <v>20</v>
      </c>
      <c r="Y80" s="194">
        <v>0</v>
      </c>
      <c r="Z80" s="191"/>
      <c r="AA80" s="216"/>
      <c r="AB80" s="119"/>
      <c r="AC80" s="114"/>
      <c r="AD80" s="122"/>
      <c r="AE80" s="9"/>
    </row>
    <row r="81" spans="1:31" s="6" customFormat="1" ht="18.75" customHeight="1">
      <c r="A81" s="48">
        <v>4</v>
      </c>
      <c r="B81" s="114">
        <v>5</v>
      </c>
      <c r="C81" s="49">
        <v>0</v>
      </c>
      <c r="D81" s="201" t="s">
        <v>51</v>
      </c>
      <c r="E81" s="50">
        <v>871</v>
      </c>
      <c r="F81" s="192"/>
      <c r="G81" s="50">
        <v>0</v>
      </c>
      <c r="H81" s="206">
        <v>0</v>
      </c>
      <c r="I81" s="51">
        <v>0</v>
      </c>
      <c r="J81" s="192"/>
      <c r="K81" s="50">
        <f>'[1]簡水'!$C$111</f>
        <v>1</v>
      </c>
      <c r="L81" s="51">
        <f>'[1]簡水'!$H$111</f>
        <v>1097</v>
      </c>
      <c r="M81" s="207">
        <f>'[1]簡水'!$J$111</f>
        <v>871</v>
      </c>
      <c r="N81" s="51"/>
      <c r="O81" s="51"/>
      <c r="P81" s="208"/>
      <c r="Q81" s="222"/>
      <c r="R81" s="50"/>
      <c r="S81" s="208"/>
      <c r="T81" s="50">
        <f>G81+K81+N81+Q81</f>
        <v>1</v>
      </c>
      <c r="U81" s="51">
        <f>H81+L81+O81</f>
        <v>1097</v>
      </c>
      <c r="V81" s="51">
        <f>I81+M81+P81</f>
        <v>871</v>
      </c>
      <c r="W81" s="223">
        <f>V81/E81*100</f>
        <v>100</v>
      </c>
      <c r="X81" s="226" t="s">
        <v>19</v>
      </c>
      <c r="Y81" s="227">
        <v>0</v>
      </c>
      <c r="Z81" s="170">
        <v>0</v>
      </c>
      <c r="AA81" s="228">
        <v>0</v>
      </c>
      <c r="AB81" s="118">
        <v>4</v>
      </c>
      <c r="AC81" s="115">
        <v>5</v>
      </c>
      <c r="AD81" s="123">
        <v>0</v>
      </c>
      <c r="AE81" s="9"/>
    </row>
    <row r="82" spans="1:31" s="6" customFormat="1" ht="18.75" customHeight="1">
      <c r="A82" s="48"/>
      <c r="B82" s="114"/>
      <c r="C82" s="49"/>
      <c r="D82" s="201"/>
      <c r="E82" s="50"/>
      <c r="F82" s="225" t="s">
        <v>20</v>
      </c>
      <c r="G82" s="224">
        <v>0</v>
      </c>
      <c r="H82" s="151"/>
      <c r="I82" s="152"/>
      <c r="J82" s="62" t="s">
        <v>20</v>
      </c>
      <c r="K82" s="224">
        <v>0</v>
      </c>
      <c r="L82" s="61"/>
      <c r="M82" s="232"/>
      <c r="N82" s="51"/>
      <c r="O82" s="51"/>
      <c r="P82" s="208"/>
      <c r="Q82" s="222"/>
      <c r="R82" s="50"/>
      <c r="S82" s="208"/>
      <c r="T82" s="213"/>
      <c r="U82" s="51"/>
      <c r="V82" s="51"/>
      <c r="W82" s="223"/>
      <c r="X82" s="52" t="s">
        <v>20</v>
      </c>
      <c r="Y82" s="50">
        <v>0</v>
      </c>
      <c r="Z82" s="51"/>
      <c r="AA82" s="229"/>
      <c r="AB82" s="119"/>
      <c r="AC82" s="113"/>
      <c r="AD82" s="124"/>
      <c r="AE82" s="9"/>
    </row>
    <row r="83" spans="1:31" s="6" customFormat="1" ht="18.75" customHeight="1">
      <c r="A83" s="53">
        <v>4</v>
      </c>
      <c r="B83" s="115">
        <v>5</v>
      </c>
      <c r="C83" s="54">
        <v>1</v>
      </c>
      <c r="D83" s="202" t="s">
        <v>52</v>
      </c>
      <c r="E83" s="55">
        <v>494</v>
      </c>
      <c r="F83" s="192"/>
      <c r="G83" s="217">
        <v>0</v>
      </c>
      <c r="H83" s="218">
        <v>0</v>
      </c>
      <c r="I83" s="219">
        <v>0</v>
      </c>
      <c r="J83" s="230"/>
      <c r="K83" s="217">
        <f>'[1]簡水'!$C$115</f>
        <v>3</v>
      </c>
      <c r="L83" s="219">
        <f>'[1]簡水'!$H$115</f>
        <v>1700</v>
      </c>
      <c r="M83" s="63">
        <f>'[1]簡水'!$J$115</f>
        <v>449</v>
      </c>
      <c r="N83" s="57">
        <v>1</v>
      </c>
      <c r="O83" s="57">
        <v>2</v>
      </c>
      <c r="P83" s="140">
        <v>3</v>
      </c>
      <c r="Q83" s="211"/>
      <c r="R83" s="55"/>
      <c r="S83" s="140"/>
      <c r="T83" s="55">
        <f>G83+K83+N83+Q83</f>
        <v>4</v>
      </c>
      <c r="U83" s="57">
        <f>H83+L83+O83</f>
        <v>1702</v>
      </c>
      <c r="V83" s="257">
        <f>I83+M83+P83</f>
        <v>452</v>
      </c>
      <c r="W83" s="264">
        <f>V83/E83*100</f>
        <v>91.49797570850203</v>
      </c>
      <c r="X83" s="56" t="s">
        <v>19</v>
      </c>
      <c r="Y83" s="55">
        <v>2</v>
      </c>
      <c r="Z83" s="57">
        <v>153</v>
      </c>
      <c r="AA83" s="171">
        <v>45</v>
      </c>
      <c r="AB83" s="118">
        <v>4</v>
      </c>
      <c r="AC83" s="114">
        <v>5</v>
      </c>
      <c r="AD83" s="122">
        <v>1</v>
      </c>
      <c r="AE83" s="9"/>
    </row>
    <row r="84" spans="1:31" s="6" customFormat="1" ht="18.75" customHeight="1">
      <c r="A84" s="43"/>
      <c r="B84" s="113"/>
      <c r="C84" s="44"/>
      <c r="D84" s="200"/>
      <c r="E84" s="213" t="s">
        <v>19</v>
      </c>
      <c r="F84" s="233" t="s">
        <v>20</v>
      </c>
      <c r="G84" s="213">
        <v>0</v>
      </c>
      <c r="H84" s="151"/>
      <c r="I84" s="152"/>
      <c r="J84" s="252" t="s">
        <v>20</v>
      </c>
      <c r="K84" s="213">
        <v>0</v>
      </c>
      <c r="L84" s="46"/>
      <c r="M84" s="47"/>
      <c r="N84" s="46"/>
      <c r="O84" s="46"/>
      <c r="P84" s="155"/>
      <c r="Q84" s="214"/>
      <c r="R84" s="213"/>
      <c r="S84" s="155"/>
      <c r="T84" s="213"/>
      <c r="U84" s="46"/>
      <c r="V84" s="258"/>
      <c r="W84" s="265"/>
      <c r="X84" s="193" t="s">
        <v>20</v>
      </c>
      <c r="Y84" s="194">
        <v>0</v>
      </c>
      <c r="Z84" s="191"/>
      <c r="AA84" s="216"/>
      <c r="AB84" s="119"/>
      <c r="AC84" s="114"/>
      <c r="AD84" s="122"/>
      <c r="AE84" s="9"/>
    </row>
    <row r="85" spans="1:31" s="6" customFormat="1" ht="18.75" customHeight="1">
      <c r="A85" s="48">
        <v>4</v>
      </c>
      <c r="B85" s="114">
        <v>5</v>
      </c>
      <c r="C85" s="49">
        <v>2</v>
      </c>
      <c r="D85" s="201" t="s">
        <v>53</v>
      </c>
      <c r="E85" s="50">
        <v>1290</v>
      </c>
      <c r="F85" s="192"/>
      <c r="G85" s="50">
        <v>0</v>
      </c>
      <c r="H85" s="206">
        <v>0</v>
      </c>
      <c r="I85" s="51">
        <v>0</v>
      </c>
      <c r="J85" s="192"/>
      <c r="K85" s="50">
        <f>'[1]簡水'!$C$117</f>
        <v>1</v>
      </c>
      <c r="L85" s="51">
        <f>'[1]簡水'!$H$117</f>
        <v>1532</v>
      </c>
      <c r="M85" s="207">
        <f>'[1]簡水'!$J$117</f>
        <v>1340</v>
      </c>
      <c r="N85" s="51"/>
      <c r="O85" s="51"/>
      <c r="P85" s="208"/>
      <c r="Q85" s="222"/>
      <c r="R85" s="50"/>
      <c r="S85" s="208"/>
      <c r="T85" s="50">
        <f>G85+K85+N85+Q85</f>
        <v>1</v>
      </c>
      <c r="U85" s="51">
        <f>H85+L85+O85</f>
        <v>1532</v>
      </c>
      <c r="V85" s="51">
        <f>I85+M85+P85</f>
        <v>1340</v>
      </c>
      <c r="W85" s="223">
        <f>V85/E85*100</f>
        <v>103.87596899224806</v>
      </c>
      <c r="X85" s="226" t="s">
        <v>19</v>
      </c>
      <c r="Y85" s="55">
        <v>2</v>
      </c>
      <c r="Z85" s="170">
        <f>'[2]飲供'!$F$54</f>
        <v>140</v>
      </c>
      <c r="AA85" s="228">
        <v>48</v>
      </c>
      <c r="AB85" s="118">
        <v>4</v>
      </c>
      <c r="AC85" s="115">
        <v>5</v>
      </c>
      <c r="AD85" s="123">
        <v>2</v>
      </c>
      <c r="AE85" s="9"/>
    </row>
    <row r="86" spans="1:31" s="6" customFormat="1" ht="18.75" customHeight="1">
      <c r="A86" s="48"/>
      <c r="B86" s="114"/>
      <c r="C86" s="49"/>
      <c r="D86" s="201"/>
      <c r="E86" s="50"/>
      <c r="F86" s="225" t="s">
        <v>20</v>
      </c>
      <c r="G86" s="224">
        <v>0</v>
      </c>
      <c r="H86" s="151"/>
      <c r="I86" s="152"/>
      <c r="J86" s="62" t="s">
        <v>20</v>
      </c>
      <c r="K86" s="224">
        <v>0</v>
      </c>
      <c r="L86" s="61"/>
      <c r="M86" s="232"/>
      <c r="N86" s="51"/>
      <c r="O86" s="51"/>
      <c r="P86" s="208"/>
      <c r="Q86" s="222"/>
      <c r="R86" s="50"/>
      <c r="S86" s="155"/>
      <c r="T86" s="213"/>
      <c r="U86" s="51"/>
      <c r="V86" s="51"/>
      <c r="W86" s="223"/>
      <c r="X86" s="52" t="s">
        <v>20</v>
      </c>
      <c r="Y86" s="267">
        <v>0</v>
      </c>
      <c r="Z86" s="51"/>
      <c r="AA86" s="229"/>
      <c r="AB86" s="119"/>
      <c r="AC86" s="113"/>
      <c r="AD86" s="124"/>
      <c r="AE86" s="9"/>
    </row>
    <row r="87" spans="1:31" s="6" customFormat="1" ht="18.75" customHeight="1">
      <c r="A87" s="53">
        <v>4</v>
      </c>
      <c r="B87" s="115">
        <v>5</v>
      </c>
      <c r="C87" s="54">
        <v>3</v>
      </c>
      <c r="D87" s="202" t="s">
        <v>54</v>
      </c>
      <c r="E87" s="55">
        <v>1683</v>
      </c>
      <c r="F87" s="192"/>
      <c r="G87" s="217">
        <v>0</v>
      </c>
      <c r="H87" s="218">
        <v>0</v>
      </c>
      <c r="I87" s="219">
        <v>0</v>
      </c>
      <c r="J87" s="192"/>
      <c r="K87" s="217">
        <f>'[1]簡水'!$C$125</f>
        <v>7</v>
      </c>
      <c r="L87" s="219">
        <f>'[1]簡水'!$H$125</f>
        <v>3129</v>
      </c>
      <c r="M87" s="63">
        <f>'[1]簡水'!$J$125</f>
        <v>1367</v>
      </c>
      <c r="N87" s="57"/>
      <c r="O87" s="57"/>
      <c r="P87" s="140"/>
      <c r="Q87" s="211"/>
      <c r="R87" s="55"/>
      <c r="S87" s="57"/>
      <c r="T87" s="57">
        <f>G87+K87+N87+Q87</f>
        <v>7</v>
      </c>
      <c r="U87" s="57">
        <f>H87+L87+O87</f>
        <v>3129</v>
      </c>
      <c r="V87" s="57">
        <f>I87+M87+P87</f>
        <v>1367</v>
      </c>
      <c r="W87" s="212">
        <f>V87/E87*100</f>
        <v>81.22400475341652</v>
      </c>
      <c r="X87" s="56" t="s">
        <v>19</v>
      </c>
      <c r="Y87" s="55">
        <v>4</v>
      </c>
      <c r="Z87" s="57">
        <v>279</v>
      </c>
      <c r="AA87" s="171">
        <v>107</v>
      </c>
      <c r="AB87" s="118">
        <v>4</v>
      </c>
      <c r="AC87" s="114">
        <v>5</v>
      </c>
      <c r="AD87" s="122">
        <v>3</v>
      </c>
      <c r="AE87" s="9"/>
    </row>
    <row r="88" spans="1:31" s="6" customFormat="1" ht="18.75" customHeight="1" thickBot="1">
      <c r="A88" s="48"/>
      <c r="B88" s="116"/>
      <c r="C88" s="49"/>
      <c r="D88" s="201"/>
      <c r="E88" s="50"/>
      <c r="F88" s="220" t="s">
        <v>20</v>
      </c>
      <c r="G88" s="50">
        <v>0</v>
      </c>
      <c r="H88" s="151"/>
      <c r="I88" s="152"/>
      <c r="J88" s="221" t="s">
        <v>20</v>
      </c>
      <c r="K88" s="50">
        <v>0</v>
      </c>
      <c r="L88" s="51"/>
      <c r="M88" s="207"/>
      <c r="N88" s="51"/>
      <c r="O88" s="51"/>
      <c r="P88" s="208"/>
      <c r="Q88" s="222"/>
      <c r="R88" s="50"/>
      <c r="S88" s="156"/>
      <c r="T88" s="213"/>
      <c r="U88" s="51"/>
      <c r="V88" s="51"/>
      <c r="W88" s="223"/>
      <c r="X88" s="62" t="s">
        <v>20</v>
      </c>
      <c r="Y88" s="224">
        <v>0</v>
      </c>
      <c r="Z88" s="61"/>
      <c r="AA88" s="172"/>
      <c r="AB88" s="120"/>
      <c r="AC88" s="116"/>
      <c r="AD88" s="125"/>
      <c r="AE88" s="9"/>
    </row>
    <row r="89" spans="1:31" s="6" customFormat="1" ht="18.75" customHeight="1" thickTop="1">
      <c r="A89" s="292" t="s">
        <v>56</v>
      </c>
      <c r="B89" s="293"/>
      <c r="C89" s="64" t="s">
        <v>55</v>
      </c>
      <c r="D89" s="80" t="s">
        <v>65</v>
      </c>
      <c r="E89" s="65">
        <f>E11+E13+E15+E17+E19+E21+E23+E25+E27+E29+E31+E33</f>
        <v>1082889</v>
      </c>
      <c r="F89" s="185">
        <f>F11+F13+F15+F17+F19+F21+F23+F25+F27+F29+F31+F33</f>
        <v>0</v>
      </c>
      <c r="G89" s="65">
        <f>G11+G13+G15+G17+G19+G21+G23+G25+G27+G29+G31+G33</f>
        <v>13</v>
      </c>
      <c r="H89" s="128">
        <f>H11+H13+H15+H17+H19+H21+H23+H25+H27+H29+H31+H33</f>
        <v>1210370</v>
      </c>
      <c r="I89" s="68">
        <f>I11+I13+I15+I17+I19+I21+I23+I25+I27+I29+I31+I33</f>
        <v>1060592</v>
      </c>
      <c r="J89" s="66"/>
      <c r="K89" s="254">
        <f>K11+K13+K15+K17+K19+K21+K23+K25+K27+K29+K31+K33</f>
        <v>31</v>
      </c>
      <c r="L89" s="150">
        <f aca="true" t="shared" si="0" ref="L89:S89">L11+L13+L15+L17+L19+L21+L23+L25+L27+L29+L31+L33</f>
        <v>27362</v>
      </c>
      <c r="M89" s="67">
        <f>M11+M13+M15+M17+M19+M21+M23+M25+M27+M29+M31+M33</f>
        <v>16364</v>
      </c>
      <c r="N89" s="67">
        <f>N11+N13+N15+N17+N19+N21+N23+N25+N27+N29+N31+N33</f>
        <v>2</v>
      </c>
      <c r="O89" s="67">
        <f>O11+O13+O15+O17+O19+O21+O23+O25+O27+O29+O31+O33</f>
        <v>150</v>
      </c>
      <c r="P89" s="141">
        <f t="shared" si="0"/>
        <v>150</v>
      </c>
      <c r="Q89" s="259">
        <f>Q11+Q13+Q15+Q17+Q19+Q21+Q23+Q25+Q27+Q29+Q31+Q33</f>
        <v>49</v>
      </c>
      <c r="R89" s="68">
        <f t="shared" si="0"/>
        <v>25402</v>
      </c>
      <c r="S89" s="67">
        <f t="shared" si="0"/>
        <v>12004</v>
      </c>
      <c r="T89" s="69">
        <f>G89+K89+N89+Q89+K90</f>
        <v>95</v>
      </c>
      <c r="U89" s="69">
        <f>H89+L89+O89+L90</f>
        <v>1237882</v>
      </c>
      <c r="V89" s="69">
        <f>I89+M89+M90+P89</f>
        <v>1077106</v>
      </c>
      <c r="W89" s="165">
        <f>V89/E89*100</f>
        <v>99.46596557911292</v>
      </c>
      <c r="X89" s="167" t="s">
        <v>19</v>
      </c>
      <c r="Y89" s="68">
        <f aca="true" t="shared" si="1" ref="Y89:AA90">Y11+Y13+Y15+Y17+Y19+Y21+Y23+Y25+Y27+Y29+Y31+Y33</f>
        <v>12</v>
      </c>
      <c r="Z89" s="173">
        <f t="shared" si="1"/>
        <v>931</v>
      </c>
      <c r="AA89" s="174">
        <f t="shared" si="1"/>
        <v>580</v>
      </c>
      <c r="AB89" s="64" t="s">
        <v>55</v>
      </c>
      <c r="AC89" s="326" t="s">
        <v>98</v>
      </c>
      <c r="AD89" s="327"/>
      <c r="AE89" s="9"/>
    </row>
    <row r="90" spans="1:31" s="6" customFormat="1" ht="18.75" customHeight="1">
      <c r="A90" s="294"/>
      <c r="B90" s="295"/>
      <c r="C90" s="70"/>
      <c r="D90" s="203"/>
      <c r="E90" s="50"/>
      <c r="F90" s="62" t="s">
        <v>20</v>
      </c>
      <c r="G90" s="136">
        <f>G12+G14+G16+G18+G20+G22+G24+G26+G28+G30+G32+G34</f>
        <v>0</v>
      </c>
      <c r="H90" s="129"/>
      <c r="I90" s="61"/>
      <c r="J90" s="62" t="s">
        <v>20</v>
      </c>
      <c r="K90" s="136">
        <f>K12+K14+K16+K18+K20+K22+K24+K26+K28+K30+K32+K34</f>
        <v>0</v>
      </c>
      <c r="L90" s="45"/>
      <c r="M90" s="45"/>
      <c r="N90" s="47"/>
      <c r="O90" s="46"/>
      <c r="P90" s="155"/>
      <c r="Q90" s="222"/>
      <c r="R90" s="50"/>
      <c r="S90" s="51"/>
      <c r="T90" s="46">
        <f>T12+T14+T16+T18+T20+T22+T24+T26+T28+T30+T32+T34</f>
        <v>0</v>
      </c>
      <c r="U90" s="46"/>
      <c r="V90" s="46"/>
      <c r="W90" s="182"/>
      <c r="X90" s="52" t="s">
        <v>20</v>
      </c>
      <c r="Y90" s="136">
        <f t="shared" si="1"/>
        <v>1</v>
      </c>
      <c r="Z90" s="169">
        <f t="shared" si="1"/>
        <v>70</v>
      </c>
      <c r="AA90" s="175">
        <f t="shared" si="1"/>
        <v>30</v>
      </c>
      <c r="AB90" s="70"/>
      <c r="AC90" s="328"/>
      <c r="AD90" s="329"/>
      <c r="AE90" s="9"/>
    </row>
    <row r="91" spans="1:31" s="6" customFormat="1" ht="18.75" customHeight="1">
      <c r="A91" s="294"/>
      <c r="B91" s="295"/>
      <c r="C91" s="71" t="s">
        <v>57</v>
      </c>
      <c r="D91" s="204" t="s">
        <v>66</v>
      </c>
      <c r="E91" s="140">
        <f>SUM(E37:E50)+SUM(E55:E56)+SUM(E59:E72)</f>
        <v>259192</v>
      </c>
      <c r="F91" s="186">
        <f>F37+F39+F41+F43+F45+F47+F49+F55+F59+F61+F63+F65+F67+F69+F71</f>
        <v>-4</v>
      </c>
      <c r="G91" s="148">
        <f>G37+G39+G41+G43+G45+G47+G49+G55+G59+G61+G63+G65+G67+G69+G71</f>
        <v>19</v>
      </c>
      <c r="H91" s="148">
        <f>H37+H39+H41+H43+H45+H47+H49+H55+H59+H61+H63+H65+H67+H69+H71</f>
        <v>322150</v>
      </c>
      <c r="I91" s="137">
        <f>I37+I39+I41+I43+I45+I47+I49+I55+I59+I61+I63+I65+I67+I69+I71</f>
        <v>255238</v>
      </c>
      <c r="J91" s="59" t="s">
        <v>19</v>
      </c>
      <c r="K91" s="55">
        <f>SUM(K37+K39+K41+K43+K45+K47+K49+K55+K59+K61+K63+K65+K67+K69+K71)</f>
        <v>12</v>
      </c>
      <c r="L91" s="63">
        <f aca="true" t="shared" si="2" ref="L91:S91">L37+L39+L41+L43+L45+L47+L49+L55+L59+L61+L63+L65+L67+L69+L71</f>
        <v>7031</v>
      </c>
      <c r="M91" s="63">
        <f t="shared" si="2"/>
        <v>3387</v>
      </c>
      <c r="N91" s="58">
        <f>N37+N39+N41+N43+N45+N47+N49+N55+N59+N61+N63+N65+N67+N69+N71</f>
        <v>1</v>
      </c>
      <c r="O91" s="58">
        <f t="shared" si="2"/>
        <v>29</v>
      </c>
      <c r="P91" s="140">
        <f t="shared" si="2"/>
        <v>6</v>
      </c>
      <c r="Q91" s="257">
        <f>Q37+Q39+Q41+Q43+Q45+Q47+Q49+Q55+Q59+Q61+Q63+Q65+Q67+Q69+Q71</f>
        <v>8</v>
      </c>
      <c r="R91" s="159">
        <f t="shared" si="2"/>
        <v>7995</v>
      </c>
      <c r="S91" s="162">
        <f t="shared" si="2"/>
        <v>3685</v>
      </c>
      <c r="T91" s="55">
        <f>G91+K91+N91+Q91+K92</f>
        <v>40</v>
      </c>
      <c r="U91" s="57">
        <f>H91+L91+O91</f>
        <v>329210</v>
      </c>
      <c r="V91" s="57">
        <f>I91+M91+P91</f>
        <v>258631</v>
      </c>
      <c r="W91" s="183">
        <f>V91/E91*100</f>
        <v>99.78355813451032</v>
      </c>
      <c r="X91" s="56" t="s">
        <v>19</v>
      </c>
      <c r="Y91" s="168">
        <f>Y37+Y39+Y41+Y43+Y45+Y47+Y49+Y55+Y59+Y61+Y63+Y65+Y67+Y69+Y71</f>
        <v>2</v>
      </c>
      <c r="Z91" s="58">
        <f>Z37+Z39+Z41+Z43+Z45+Z47+Z49+Z55+Z59+Z61+Z63+Z65+Z67+Z69+Z71</f>
        <v>192</v>
      </c>
      <c r="AA91" s="171">
        <f>AA37+AA39+AA41+AA43+AA45+AA47+AA49+AA55+AA59+AA61+AA63+AA65+AA67+AA69+AA71</f>
        <v>94</v>
      </c>
      <c r="AB91" s="71" t="s">
        <v>57</v>
      </c>
      <c r="AC91" s="328"/>
      <c r="AD91" s="329"/>
      <c r="AE91" s="9"/>
    </row>
    <row r="92" spans="1:31" s="6" customFormat="1" ht="18.75" customHeight="1">
      <c r="A92" s="294"/>
      <c r="B92" s="295"/>
      <c r="C92" s="70"/>
      <c r="D92" s="203"/>
      <c r="E92" s="50"/>
      <c r="F92" s="52" t="s">
        <v>20</v>
      </c>
      <c r="G92" s="136">
        <f>G38+G40+G42+G44+G46+G48+G50+G56+G60+G62+G64+G66+G68+G70+G72</f>
        <v>0</v>
      </c>
      <c r="H92" s="130"/>
      <c r="I92" s="51"/>
      <c r="J92" s="52" t="s">
        <v>20</v>
      </c>
      <c r="K92" s="136">
        <f>SUM(K38+K40+K42+K44+K46+K48+K50+K56+K60+K62+K64+K66+K68+K70+K72)</f>
        <v>0</v>
      </c>
      <c r="L92" s="72"/>
      <c r="M92" s="73"/>
      <c r="N92" s="47"/>
      <c r="O92" s="46"/>
      <c r="P92" s="155"/>
      <c r="Q92" s="258"/>
      <c r="R92" s="160"/>
      <c r="S92" s="155"/>
      <c r="T92" s="187">
        <f>T38+T40+T42+T44+T46+T48+T50+T56+T60+T62+T64+T66+T68+T70+T72</f>
        <v>-4</v>
      </c>
      <c r="U92" s="46"/>
      <c r="V92" s="46"/>
      <c r="W92" s="182"/>
      <c r="X92" s="62" t="s">
        <v>20</v>
      </c>
      <c r="Y92" s="136">
        <f>Y38+Y40+Y42+Y44+Y46+Y48+Y50+Y56+Y60+Y62+Y64+Y66+Y68+Y70+Y72</f>
        <v>0</v>
      </c>
      <c r="Z92" s="61">
        <v>0</v>
      </c>
      <c r="AA92" s="172">
        <v>0</v>
      </c>
      <c r="AB92" s="70"/>
      <c r="AC92" s="328"/>
      <c r="AD92" s="329"/>
      <c r="AE92" s="9"/>
    </row>
    <row r="93" spans="1:31" s="6" customFormat="1" ht="18.75" customHeight="1">
      <c r="A93" s="294"/>
      <c r="B93" s="295"/>
      <c r="C93" s="71" t="s">
        <v>58</v>
      </c>
      <c r="D93" s="204" t="s">
        <v>67</v>
      </c>
      <c r="E93" s="140">
        <f>SUM(E35:E36)+SUM(E51:E54)+SUM(E57:E58)+SUM(E73:E88)</f>
        <v>23071</v>
      </c>
      <c r="F93" s="188">
        <f>F35+F51+F53+F57+F73+F75+F77+F79+F81+F83+F85+F87</f>
        <v>0</v>
      </c>
      <c r="G93" s="137">
        <f>G35+G51+G53+G57+G73+G75+G77+G79+G81+G83+G85+G87</f>
        <v>1</v>
      </c>
      <c r="H93" s="137">
        <f>H35+H51+H53+H57+H73+H75+H77+H79+H81+H83+H85+H87</f>
        <v>7000</v>
      </c>
      <c r="I93" s="137">
        <f>I35+I51+I53+I57+I73+I75+I77+I79+I81+I83+I85+I87</f>
        <v>5610</v>
      </c>
      <c r="J93" s="56" t="s">
        <v>19</v>
      </c>
      <c r="K93" s="137">
        <f>SUM(K35+K51+K53+K57+K73+K75+K77+K79+K81+K83+K85+K87)</f>
        <v>54</v>
      </c>
      <c r="L93" s="57">
        <f aca="true" t="shared" si="3" ref="L93:Q93">L35+L51+L53+L57+L73+L75+L77+L79+L81+L83+L85+L87</f>
        <v>25763</v>
      </c>
      <c r="M93" s="63">
        <f t="shared" si="3"/>
        <v>14668</v>
      </c>
      <c r="N93" s="58">
        <f>N35+N51+N53+N57+N73+N75+N77+N79+N81+N83+N85+N87</f>
        <v>2</v>
      </c>
      <c r="O93" s="58">
        <f t="shared" si="3"/>
        <v>402</v>
      </c>
      <c r="P93" s="140">
        <f t="shared" si="3"/>
        <v>3</v>
      </c>
      <c r="Q93" s="260">
        <f t="shared" si="3"/>
        <v>0</v>
      </c>
      <c r="R93" s="58">
        <v>0</v>
      </c>
      <c r="S93" s="140">
        <v>0</v>
      </c>
      <c r="T93" s="55">
        <f>G93+K93+N93+Q93</f>
        <v>57</v>
      </c>
      <c r="U93" s="57">
        <f>H93+L93+O93+L94</f>
        <v>34665</v>
      </c>
      <c r="V93" s="57">
        <f>I93+M93+M94+P93</f>
        <v>20311</v>
      </c>
      <c r="W93" s="183">
        <f>V93/E93*100</f>
        <v>88.03692947856617</v>
      </c>
      <c r="X93" s="59" t="s">
        <v>19</v>
      </c>
      <c r="Y93" s="137">
        <f aca="true" t="shared" si="4" ref="Y93:AA94">Y35+Y51+Y53+Y57+Y73+Y75+Y77+Y79+Y81+Y83+Y85+Y87</f>
        <v>25</v>
      </c>
      <c r="Z93" s="176">
        <f t="shared" si="4"/>
        <v>1749</v>
      </c>
      <c r="AA93" s="177">
        <f t="shared" si="4"/>
        <v>668</v>
      </c>
      <c r="AB93" s="71" t="s">
        <v>58</v>
      </c>
      <c r="AC93" s="328"/>
      <c r="AD93" s="329"/>
      <c r="AE93" s="9"/>
    </row>
    <row r="94" spans="1:31" s="6" customFormat="1" ht="18.75" customHeight="1" thickBot="1">
      <c r="A94" s="296"/>
      <c r="B94" s="297"/>
      <c r="C94" s="70"/>
      <c r="D94" s="203"/>
      <c r="E94" s="50"/>
      <c r="F94" s="74" t="s">
        <v>20</v>
      </c>
      <c r="G94" s="189">
        <f>G36+G52+G54+G58+G74+G76+G78+G80+G82+G84+G86+G88</f>
        <v>0</v>
      </c>
      <c r="H94" s="131"/>
      <c r="I94" s="76"/>
      <c r="J94" s="74" t="s">
        <v>63</v>
      </c>
      <c r="K94" s="50">
        <f>SUM(K36+K52+K54+K58+K74+K76+K78+K80+K82+K84+K86+K88)</f>
        <v>1</v>
      </c>
      <c r="L94" s="75">
        <f>L36+L52+L54+L58+L74+L76+L78+L80+L82+L84+L86+L88</f>
        <v>1500</v>
      </c>
      <c r="M94" s="75">
        <f>M36+M52+M54+M58+M74+M76+M78+M80+M82+M84+M86+M88</f>
        <v>30</v>
      </c>
      <c r="N94" s="153"/>
      <c r="O94" s="154"/>
      <c r="P94" s="156"/>
      <c r="Q94" s="261"/>
      <c r="R94" s="154"/>
      <c r="S94" s="156"/>
      <c r="T94" s="190"/>
      <c r="U94" s="154"/>
      <c r="V94" s="154"/>
      <c r="W94" s="184"/>
      <c r="X94" s="52" t="s">
        <v>20</v>
      </c>
      <c r="Y94" s="169">
        <f t="shared" si="4"/>
        <v>1</v>
      </c>
      <c r="Z94" s="170">
        <f t="shared" si="4"/>
        <v>70</v>
      </c>
      <c r="AA94" s="178">
        <f t="shared" si="4"/>
        <v>25</v>
      </c>
      <c r="AB94" s="70"/>
      <c r="AC94" s="330"/>
      <c r="AD94" s="331"/>
      <c r="AE94" s="9"/>
    </row>
    <row r="95" spans="1:30" s="9" customFormat="1" ht="18.75" customHeight="1" thickTop="1">
      <c r="A95" s="77"/>
      <c r="B95" s="78"/>
      <c r="C95" s="79"/>
      <c r="D95" s="80" t="s">
        <v>90</v>
      </c>
      <c r="E95" s="141">
        <f>SUM(E89:E94)</f>
        <v>1365152</v>
      </c>
      <c r="F95" s="65">
        <f>F89+F91+F93</f>
        <v>-4</v>
      </c>
      <c r="G95" s="149">
        <f>SUM(G89:G94)</f>
        <v>33</v>
      </c>
      <c r="H95" s="132">
        <f>SUM(H89:H94)</f>
        <v>1539520</v>
      </c>
      <c r="I95" s="69">
        <f>SUM(I89:I94)</f>
        <v>1321440</v>
      </c>
      <c r="J95" s="66" t="s">
        <v>19</v>
      </c>
      <c r="K95" s="65">
        <f>SUM(K89:K94)</f>
        <v>98</v>
      </c>
      <c r="L95" s="69">
        <f aca="true" t="shared" si="5" ref="L95:S95">SUM(L89:L94)</f>
        <v>61656</v>
      </c>
      <c r="M95" s="67">
        <f>SUM(M89:M94)</f>
        <v>34449</v>
      </c>
      <c r="N95" s="67">
        <f>SUM(N89:N94)</f>
        <v>5</v>
      </c>
      <c r="O95" s="67">
        <f t="shared" si="5"/>
        <v>581</v>
      </c>
      <c r="P95" s="141">
        <f t="shared" si="5"/>
        <v>159</v>
      </c>
      <c r="Q95" s="262">
        <f t="shared" si="5"/>
        <v>57</v>
      </c>
      <c r="R95" s="67">
        <f t="shared" si="5"/>
        <v>33397</v>
      </c>
      <c r="S95" s="141">
        <f t="shared" si="5"/>
        <v>15689</v>
      </c>
      <c r="T95" s="65">
        <v>186</v>
      </c>
      <c r="U95" s="69">
        <f>SUM(U89:U94)</f>
        <v>1601757</v>
      </c>
      <c r="V95" s="69">
        <f>SUM(V89:V94)</f>
        <v>1356048</v>
      </c>
      <c r="W95" s="165">
        <f>V95/E95*100</f>
        <v>99.33311455427673</v>
      </c>
      <c r="X95" s="66"/>
      <c r="Y95" s="65">
        <f>SUM(Y89:Y94)</f>
        <v>41</v>
      </c>
      <c r="Z95" s="69">
        <f>SUM(Z89:Z94)</f>
        <v>3012</v>
      </c>
      <c r="AA95" s="179">
        <f>SUM(AA89:AA94)</f>
        <v>1397</v>
      </c>
      <c r="AB95" s="81"/>
      <c r="AC95" s="78"/>
      <c r="AD95" s="82"/>
    </row>
    <row r="96" spans="1:30" s="9" customFormat="1" ht="18.75" customHeight="1" thickBot="1">
      <c r="A96" s="83"/>
      <c r="B96" s="84"/>
      <c r="C96" s="85"/>
      <c r="D96" s="86"/>
      <c r="E96" s="87"/>
      <c r="F96" s="88" t="s">
        <v>19</v>
      </c>
      <c r="G96" s="87"/>
      <c r="H96" s="133"/>
      <c r="I96" s="89"/>
      <c r="J96" s="90" t="s">
        <v>19</v>
      </c>
      <c r="K96" s="87"/>
      <c r="L96" s="89"/>
      <c r="M96" s="91"/>
      <c r="N96" s="91"/>
      <c r="O96" s="89"/>
      <c r="P96" s="157"/>
      <c r="Q96" s="158"/>
      <c r="R96" s="161"/>
      <c r="S96" s="163"/>
      <c r="T96" s="164">
        <v>-4</v>
      </c>
      <c r="U96" s="89"/>
      <c r="V96" s="89"/>
      <c r="W96" s="166"/>
      <c r="X96" s="90"/>
      <c r="Y96" s="60"/>
      <c r="Z96" s="89"/>
      <c r="AA96" s="180"/>
      <c r="AB96" s="92"/>
      <c r="AC96" s="84"/>
      <c r="AD96" s="93"/>
    </row>
    <row r="97" spans="1:30" s="16" customFormat="1" ht="17.25" customHeight="1">
      <c r="A97" s="94"/>
      <c r="B97" s="94"/>
      <c r="C97" s="94" t="s">
        <v>91</v>
      </c>
      <c r="D97" s="23" t="s">
        <v>92</v>
      </c>
      <c r="E97" s="23"/>
      <c r="F97" s="23"/>
      <c r="G97" s="23"/>
      <c r="H97" s="23"/>
      <c r="I97" s="23"/>
      <c r="J97" s="23"/>
      <c r="K97" s="23"/>
      <c r="L97" s="23"/>
      <c r="M97" s="23"/>
      <c r="N97" s="95"/>
      <c r="O97" s="95"/>
      <c r="P97" s="96"/>
      <c r="Q97" s="101"/>
      <c r="R97" s="95"/>
      <c r="S97" s="147"/>
      <c r="T97" s="95"/>
      <c r="U97" s="95"/>
      <c r="V97" s="95"/>
      <c r="W97" s="97"/>
      <c r="X97" s="95"/>
      <c r="Y97" s="147"/>
      <c r="Z97" s="95"/>
      <c r="AA97" s="95"/>
      <c r="AB97" s="98"/>
      <c r="AC97" s="99"/>
      <c r="AD97" s="99"/>
    </row>
    <row r="98" spans="1:30" s="16" customFormat="1" ht="17.25" customHeight="1">
      <c r="A98" s="100"/>
      <c r="B98" s="17"/>
      <c r="C98" s="100"/>
      <c r="D98" s="100" t="s">
        <v>100</v>
      </c>
      <c r="E98" s="17"/>
      <c r="F98" s="17"/>
      <c r="G98" s="17"/>
      <c r="H98" s="17"/>
      <c r="I98" s="17"/>
      <c r="J98" s="17"/>
      <c r="K98" s="17"/>
      <c r="L98" s="17"/>
      <c r="M98" s="17"/>
      <c r="N98" s="95"/>
      <c r="O98" s="95"/>
      <c r="P98" s="101"/>
      <c r="Q98" s="101"/>
      <c r="R98" s="95"/>
      <c r="S98" s="95"/>
      <c r="T98" s="95"/>
      <c r="U98" s="95"/>
      <c r="V98" s="95"/>
      <c r="W98" s="97"/>
      <c r="X98" s="95"/>
      <c r="Y98" s="95"/>
      <c r="Z98" s="95"/>
      <c r="AA98" s="95"/>
      <c r="AB98" s="98"/>
      <c r="AC98" s="99"/>
      <c r="AD98" s="99"/>
    </row>
    <row r="99" spans="1:30" s="16" customFormat="1" ht="17.25" customHeight="1">
      <c r="A99" s="99"/>
      <c r="B99" s="99"/>
      <c r="C99" s="102"/>
      <c r="D99" s="102" t="s">
        <v>93</v>
      </c>
      <c r="E99" s="95"/>
      <c r="F99" s="103"/>
      <c r="G99" s="95"/>
      <c r="H99" s="134"/>
      <c r="I99" s="95"/>
      <c r="J99" s="95"/>
      <c r="K99" s="95"/>
      <c r="L99" s="95"/>
      <c r="M99" s="95"/>
      <c r="N99" s="95"/>
      <c r="O99" s="95"/>
      <c r="P99" s="101"/>
      <c r="Q99" s="101"/>
      <c r="R99" s="95"/>
      <c r="S99" s="95"/>
      <c r="T99" s="95"/>
      <c r="U99" s="95"/>
      <c r="V99" s="95"/>
      <c r="W99" s="97"/>
      <c r="X99" s="95"/>
      <c r="Y99" s="95"/>
      <c r="Z99" s="95"/>
      <c r="AA99" s="95"/>
      <c r="AB99" s="98"/>
      <c r="AC99" s="99"/>
      <c r="AD99" s="99"/>
    </row>
    <row r="100" ht="13.5"/>
    <row r="101" ht="13.5"/>
    <row r="102" ht="13.5"/>
    <row r="103" ht="13.5"/>
    <row r="104" ht="13.5"/>
    <row r="105" ht="13.5"/>
    <row r="106" ht="13.5"/>
    <row r="107" ht="13.5"/>
  </sheetData>
  <sheetProtection/>
  <mergeCells count="38">
    <mergeCell ref="AC89:AD94"/>
    <mergeCell ref="Q5:S5"/>
    <mergeCell ref="N5:P5"/>
    <mergeCell ref="N6:P6"/>
    <mergeCell ref="Q6:S6"/>
    <mergeCell ref="Z7:Z8"/>
    <mergeCell ref="AA7:AA8"/>
    <mergeCell ref="X7:Y8"/>
    <mergeCell ref="Q7:Q8"/>
    <mergeCell ref="AB9:AD10"/>
    <mergeCell ref="J6:K8"/>
    <mergeCell ref="D5:D8"/>
    <mergeCell ref="L6:L8"/>
    <mergeCell ref="H6:H8"/>
    <mergeCell ref="I6:I8"/>
    <mergeCell ref="F5:I5"/>
    <mergeCell ref="F6:G8"/>
    <mergeCell ref="E5:E8"/>
    <mergeCell ref="A89:B94"/>
    <mergeCell ref="V6:V8"/>
    <mergeCell ref="W5:W8"/>
    <mergeCell ref="S7:S8"/>
    <mergeCell ref="T6:T8"/>
    <mergeCell ref="U6:U8"/>
    <mergeCell ref="N7:N8"/>
    <mergeCell ref="O7:O8"/>
    <mergeCell ref="P7:P8"/>
    <mergeCell ref="A5:C6"/>
    <mergeCell ref="A9:C10"/>
    <mergeCell ref="X5:AA6"/>
    <mergeCell ref="R7:R8"/>
    <mergeCell ref="J9:K9"/>
    <mergeCell ref="J10:K10"/>
    <mergeCell ref="X10:Y10"/>
    <mergeCell ref="F9:G9"/>
    <mergeCell ref="F10:G10"/>
    <mergeCell ref="J5:M5"/>
    <mergeCell ref="M6:M8"/>
  </mergeCells>
  <printOptions/>
  <pageMargins left="0.7874015748031497" right="0.7874015748031497" top="0.7874015748031497" bottom="0.7874015748031497" header="0.3937007874015748" footer="0.3937007874015748"/>
  <pageSetup firstPageNumber="12" useFirstPageNumber="1" fitToHeight="2" fitToWidth="2" horizontalDpi="600" verticalDpi="600" orientation="portrait" pageOrder="overThenDown" paperSize="9" scale="74" r:id="rId4"/>
  <headerFooter alignWithMargins="0">
    <oddFooter>&amp;C&amp;"ＭＳ Ｐ明朝,標準"- &amp;P -</oddFooter>
  </headerFooter>
  <rowBreaks count="1" manualBreakCount="1">
    <brk id="52" max="29" man="1"/>
  </rowBreaks>
  <colBreaks count="1" manualBreakCount="1">
    <brk id="16" max="98" man="1"/>
  </colBreaks>
  <ignoredErrors>
    <ignoredError sqref="E93 E91" formulaRange="1"/>
    <ignoredError sqref="T19 T17 T27 T15 T31 T33 T29 T47 T49 T63 T90 T13 T38:T39 T41:T45 T57 T59:T61 T65 T2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C:\様式１の３.jsd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2017-04-14T00:59:29Z</cp:lastPrinted>
  <dcterms:created xsi:type="dcterms:W3CDTF">1998-07-15T01:25:29Z</dcterms:created>
  <dcterms:modified xsi:type="dcterms:W3CDTF">2017-06-29T04:46:34Z</dcterms:modified>
  <cp:category/>
  <cp:version/>
  <cp:contentType/>
  <cp:contentStatus/>
  <cp:revision>76</cp:revision>
</cp:coreProperties>
</file>