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31" windowWidth="9690" windowHeight="10005" tabRatio="646" firstSheet="1" activeTab="6"/>
  </bookViews>
  <sheets>
    <sheet name="(1)基本計画" sheetId="1" r:id="rId1"/>
    <sheet name="(2)計画取水量" sheetId="2" r:id="rId2"/>
    <sheet name="(3)実績取水量" sheetId="3" r:id="rId3"/>
    <sheet name="(4)給水実績" sheetId="4" r:id="rId4"/>
    <sheet name="(5)費用構成" sheetId="5" r:id="rId5"/>
    <sheet name="(6)給水収益、職員数" sheetId="6" r:id="rId6"/>
    <sheet name="(7)水道料金" sheetId="7" r:id="rId7"/>
    <sheet name="(8)管種別" sheetId="8" r:id="rId8"/>
    <sheet name="管種別延長 (内訳)印刷せず" sheetId="9" r:id="rId9"/>
  </sheets>
  <definedNames>
    <definedName name="_xlnm.Print_Area" localSheetId="0">'(1)基本計画'!$A$2:$N$43</definedName>
    <definedName name="_xlnm.Print_Area" localSheetId="1">'(2)計画取水量'!$A$2:$J$38</definedName>
    <definedName name="_xlnm.Print_Area" localSheetId="2">'(3)実績取水量'!$A$2:$J$38</definedName>
    <definedName name="_xlnm.Print_Area" localSheetId="3">'(4)給水実績'!$A$1:$V$41</definedName>
    <definedName name="_xlnm.Print_Area" localSheetId="4">'(5)費用構成'!$A$1:$Q$68</definedName>
    <definedName name="_xlnm.Print_Area" localSheetId="5">'(6)給水収益、職員数'!$A$1:$I$41</definedName>
    <definedName name="_xlnm.Print_Area" localSheetId="6">'(7)水道料金'!$A$1:$H$43</definedName>
    <definedName name="_xlnm.Print_Area" localSheetId="8">'管種別延長 (内訳)印刷せず'!$A$1:$AW$38</definedName>
    <definedName name="_xlnm.Print_Titles" localSheetId="8">'管種別延長 (内訳)印刷せず'!$A:$B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J19" authorId="0">
      <text>
        <r>
          <rPr>
            <sz val="9"/>
            <rFont val="ＭＳ Ｐゴシック"/>
            <family val="3"/>
          </rPr>
          <t>認可上は373との報告有
↑自動計算上？369が出てしまうが正しくは373</t>
        </r>
      </text>
    </comment>
    <comment ref="K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コード0411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コード0410</t>
        </r>
      </text>
    </comment>
    <comment ref="J15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562を563に訂正</t>
        </r>
      </text>
    </comment>
    <comment ref="D18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前年3月が誤りのため訂正</t>
        </r>
      </text>
    </comment>
    <comment ref="G2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H17をH37に訂正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</t>
        </r>
      </text>
    </comment>
    <comment ref="D5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０４０１＋０４０３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(1-6)
コード0202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コード5103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コード5113</t>
        </r>
      </text>
    </comment>
    <comment ref="F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コード5106</t>
        </r>
      </text>
    </comment>
    <comment ref="G4" authorId="0">
      <text>
        <r>
          <rPr>
            <sz val="9"/>
            <rFont val="ＭＳ Ｐゴシック"/>
            <family val="3"/>
          </rPr>
          <t>一致しているか確認するなら
(3-1)
コード5020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コード5138</t>
        </r>
      </text>
    </comment>
    <comment ref="I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コード5139</t>
        </r>
      </text>
    </comment>
    <comment ref="J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コード5140</t>
        </r>
      </text>
    </comment>
    <comment ref="K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コード5141</t>
        </r>
      </text>
    </comment>
    <comment ref="L3" authorId="0">
      <text>
        <r>
          <rPr>
            <sz val="9"/>
            <rFont val="ＭＳ Ｐゴシック"/>
            <family val="3"/>
          </rPr>
          <t>一致しているか確認するなら
(3-1)コード5022</t>
        </r>
      </text>
    </comment>
    <comment ref="M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コード5023</t>
        </r>
      </text>
    </comment>
    <comment ref="N3" authorId="0">
      <text>
        <r>
          <rPr>
            <sz val="9"/>
            <rFont val="ＭＳ Ｐゴシック"/>
            <family val="3"/>
          </rPr>
          <t>一致しているか確認するなら
(3-1)
コード5021</t>
        </r>
      </text>
    </comment>
    <comment ref="O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コード5024</t>
        </r>
      </text>
    </comment>
    <comment ref="P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コード5118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8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9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(3-1)コード5022にしか記載なし</t>
        </r>
      </text>
    </comment>
    <comment ref="G4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(3-1)
コード5030</t>
        </r>
      </text>
    </comment>
  </commentList>
</comments>
</file>

<file path=xl/comments5.xml><?xml version="1.0" encoding="utf-8"?>
<comments xmlns="http://schemas.openxmlformats.org/spreadsheetml/2006/main">
  <authors>
    <author>奈良県</author>
  </authors>
  <commentList>
    <comment ref="S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(6-1)5430</t>
        </r>
      </text>
    </commen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(6-4)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(1-6)0206</t>
        </r>
      </text>
    </comment>
    <comment ref="D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 料金収入
又は
(6-1)5403
料金収入＝給水収益</t>
        </r>
      </text>
    </comment>
    <comment ref="G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(1-7)0328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(1-7)0330</t>
        </r>
      </text>
    </comment>
    <comment ref="E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F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I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(1-2)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内訳で入力するため基本的に触らない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(2-9)6801</t>
        </r>
      </text>
    </comment>
    <comment ref="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(2-9)6813</t>
        </r>
      </text>
    </comment>
    <comment ref="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(2-9)6825</t>
        </r>
      </text>
    </comment>
    <comment ref="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(2-9)6837</t>
        </r>
      </text>
    </comment>
    <comment ref="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(2-9)6802</t>
        </r>
      </text>
    </comment>
    <comment ref="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(2-9)6814</t>
        </r>
      </text>
    </comment>
    <comment ref="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(2-9)6826</t>
        </r>
      </text>
    </comment>
    <comment ref="N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(2-9)6838</t>
        </r>
      </text>
    </comment>
    <comment ref="P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(2-9)6803</t>
        </r>
      </text>
    </comment>
    <comment ref="Q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(2-9)6866</t>
        </r>
      </text>
    </comment>
    <comment ref="R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(2-9)6815</t>
        </r>
      </text>
    </comment>
    <comment ref="S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(2-9)6867</t>
        </r>
      </text>
    </comment>
    <comment ref="T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(2-9)6827</t>
        </r>
      </text>
    </comment>
    <comment ref="U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(2-9)6868</t>
        </r>
      </text>
    </comment>
    <comment ref="V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(2-9)6839</t>
        </r>
      </text>
    </comment>
    <comment ref="W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(2-9)6869</t>
        </r>
      </text>
    </comment>
    <comment ref="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(2-9)6804</t>
        </r>
      </text>
    </comment>
    <comment ref="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(2-9)6816</t>
        </r>
      </text>
    </comment>
    <comment ref="A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(2-9)6828</t>
        </r>
      </text>
    </comment>
    <comment ref="A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(2-9)6840</t>
        </r>
      </text>
    </comment>
    <comment ref="A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(2-9)6805</t>
        </r>
      </text>
    </comment>
    <comment ref="A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(2-9)6817</t>
        </r>
      </text>
    </comment>
    <comment ref="A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(2-9)6841</t>
        </r>
      </text>
    </comment>
    <comment ref="A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(2-9)6829</t>
        </r>
      </text>
    </comment>
    <comment ref="A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(2-9)6806</t>
        </r>
      </text>
    </comment>
    <comment ref="A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(2-9)6818</t>
        </r>
      </text>
    </comment>
    <comment ref="A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(2-9)6830</t>
        </r>
      </text>
    </comment>
    <comment ref="A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(2-9)6842</t>
        </r>
      </text>
    </comment>
    <comment ref="B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(2-9)6845</t>
        </r>
      </text>
    </comment>
    <comment ref="B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(2-9)6846</t>
        </r>
      </text>
    </comment>
    <comment ref="B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(2-9)6847</t>
        </r>
      </text>
    </commen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計算式あり
手をつけない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(2-9)6812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(2-9)6824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(2-9)6836+6848</t>
        </r>
      </text>
    </comment>
    <comment ref="A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(2-9)6809</t>
        </r>
      </text>
    </comment>
    <comment ref="A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(2-9)6810</t>
        </r>
      </text>
    </comment>
    <comment ref="B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(2-9)6811</t>
        </r>
      </text>
    </comment>
    <comment ref="BC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(2-9)6821</t>
        </r>
      </text>
    </comment>
    <comment ref="B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(2-9)6822</t>
        </r>
      </text>
    </comment>
    <comment ref="B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(2-9)6823</t>
        </r>
      </text>
    </comment>
    <comment ref="B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(2-9)6833</t>
        </r>
      </text>
    </comment>
    <comment ref="B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(2-9)6834</t>
        </r>
      </text>
    </comment>
    <comment ref="B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(2-9)6835</t>
        </r>
      </text>
    </comment>
    <comment ref="AX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(2-9)6808</t>
        </r>
      </text>
    </comment>
    <comment ref="B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(2-9)6820</t>
        </r>
      </text>
    </comment>
    <comment ref="B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(2-9)6832</t>
        </r>
      </text>
    </comment>
    <comment ref="B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(2-9)6844</t>
        </r>
      </text>
    </comment>
    <comment ref="AS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右側に入力する</t>
        </r>
      </text>
    </comment>
  </commentList>
</comments>
</file>

<file path=xl/sharedStrings.xml><?xml version="1.0" encoding="utf-8"?>
<sst xmlns="http://schemas.openxmlformats.org/spreadsheetml/2006/main" count="694" uniqueCount="344">
  <si>
    <t>事業主体名</t>
  </si>
  <si>
    <t>伏流水</t>
  </si>
  <si>
    <t>その他</t>
  </si>
  <si>
    <t>大和郡山市</t>
  </si>
  <si>
    <t>大和高田市</t>
  </si>
  <si>
    <t>計</t>
  </si>
  <si>
    <t>支払利息</t>
  </si>
  <si>
    <t>減価償却費</t>
  </si>
  <si>
    <t>受水費</t>
  </si>
  <si>
    <t>受託工事費</t>
  </si>
  <si>
    <t>奈良市</t>
  </si>
  <si>
    <t>橿原市</t>
  </si>
  <si>
    <t>天理市</t>
  </si>
  <si>
    <t>桜井市</t>
  </si>
  <si>
    <t>欠番</t>
  </si>
  <si>
    <t>御所市</t>
  </si>
  <si>
    <t>生駒市</t>
  </si>
  <si>
    <t>広陵町</t>
  </si>
  <si>
    <t>田原本町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</si>
  <si>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</si>
  <si>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</si>
  <si>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</si>
  <si>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</si>
  <si>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</si>
  <si>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</si>
  <si>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</si>
  <si>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</si>
  <si>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</si>
  <si>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吉野町</t>
  </si>
  <si>
    <t>上牧町</t>
  </si>
  <si>
    <t>明日香村</t>
  </si>
  <si>
    <t>川西町</t>
  </si>
  <si>
    <t>安堵町</t>
  </si>
  <si>
    <t>直接人件費</t>
  </si>
  <si>
    <t>間接人件費</t>
  </si>
  <si>
    <t>動力費</t>
  </si>
  <si>
    <t>修繕費</t>
  </si>
  <si>
    <t>薬品費</t>
  </si>
  <si>
    <t>五條市</t>
  </si>
  <si>
    <t>香芝市</t>
  </si>
  <si>
    <t>人件費</t>
  </si>
  <si>
    <t>五條市</t>
  </si>
  <si>
    <t>葛城市</t>
  </si>
  <si>
    <t>欠番</t>
  </si>
  <si>
    <t>葛城市</t>
  </si>
  <si>
    <t>欠番</t>
  </si>
  <si>
    <t>葛城市</t>
  </si>
  <si>
    <t>欠番</t>
  </si>
  <si>
    <t>宇陀市</t>
  </si>
  <si>
    <t>宇陀市</t>
  </si>
  <si>
    <t>宇陀市</t>
  </si>
  <si>
    <t>台帳
番号</t>
  </si>
  <si>
    <t>計</t>
  </si>
  <si>
    <t>奈良市</t>
  </si>
  <si>
    <t>香芝市</t>
  </si>
  <si>
    <t>計</t>
  </si>
  <si>
    <t>(単位：千円）</t>
  </si>
  <si>
    <t>合　計</t>
  </si>
  <si>
    <t>小　計</t>
  </si>
  <si>
    <t>ダム・湖沼水</t>
  </si>
  <si>
    <t>浅井戸水</t>
  </si>
  <si>
    <t>深井戸水</t>
  </si>
  <si>
    <t>台帳
番号</t>
  </si>
  <si>
    <t>目標
年次</t>
  </si>
  <si>
    <t>計      画
給水人口
（人）</t>
  </si>
  <si>
    <t>田原本町</t>
  </si>
  <si>
    <t>葛城市</t>
  </si>
  <si>
    <t>欠番</t>
  </si>
  <si>
    <t>宇陀市</t>
  </si>
  <si>
    <t>鋳鉄管</t>
  </si>
  <si>
    <t>鋼管</t>
  </si>
  <si>
    <t xml:space="preserve">台帳
番号 </t>
  </si>
  <si>
    <t>ダクタイル鋳鉄管</t>
  </si>
  <si>
    <t>左記以外</t>
  </si>
  <si>
    <t>宇陀市</t>
  </si>
  <si>
    <t>事業主体名</t>
  </si>
  <si>
    <t>奈良市</t>
  </si>
  <si>
    <t>橿原市</t>
  </si>
  <si>
    <t>天理市</t>
  </si>
  <si>
    <t>桜井市</t>
  </si>
  <si>
    <t>生駒市</t>
  </si>
  <si>
    <t>広陵町</t>
  </si>
  <si>
    <t>五條市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</si>
  <si>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</si>
  <si>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</si>
  <si>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</si>
  <si>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</si>
  <si>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</si>
  <si>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</si>
  <si>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</si>
  <si>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</si>
  <si>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</si>
  <si>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香芝市</t>
  </si>
  <si>
    <t>吉野町</t>
  </si>
  <si>
    <t>上牧町</t>
  </si>
  <si>
    <t>明日香村</t>
  </si>
  <si>
    <t>川西町</t>
  </si>
  <si>
    <t>安堵町</t>
  </si>
  <si>
    <t>（２）　水源別計画取水量</t>
  </si>
  <si>
    <t>（１）　基本計画</t>
  </si>
  <si>
    <t>（４）　給水実績</t>
  </si>
  <si>
    <t>（５）　費用構成</t>
  </si>
  <si>
    <t>（８）　管種別延長</t>
  </si>
  <si>
    <t>*　職員は損益勘定所属職員を指す（無記入の場合は、総職員数で計算）</t>
  </si>
  <si>
    <t>認可（届出）
年　月　日</t>
  </si>
  <si>
    <t>6拡</t>
  </si>
  <si>
    <t>4拡1変</t>
  </si>
  <si>
    <t>6拡1変</t>
  </si>
  <si>
    <t>7拡</t>
  </si>
  <si>
    <t>5拡</t>
  </si>
  <si>
    <t>4拡3変</t>
  </si>
  <si>
    <t>7拡1変</t>
  </si>
  <si>
    <t>3拡</t>
  </si>
  <si>
    <t>2拡1変</t>
  </si>
  <si>
    <t>1拡2変</t>
  </si>
  <si>
    <t>2拡</t>
  </si>
  <si>
    <t>1拡</t>
  </si>
  <si>
    <t>事業名</t>
  </si>
  <si>
    <t>5拡1変</t>
  </si>
  <si>
    <t>※平均値</t>
  </si>
  <si>
    <t>表流水
（自流）</t>
  </si>
  <si>
    <t>１日最大
給水量</t>
  </si>
  <si>
    <t>１人１日
最大給水量</t>
  </si>
  <si>
    <t>１日平均
給水量</t>
  </si>
  <si>
    <t>年間
給水量</t>
  </si>
  <si>
    <t>併</t>
  </si>
  <si>
    <t>用</t>
  </si>
  <si>
    <t>単</t>
  </si>
  <si>
    <t>石綿
セメント管</t>
  </si>
  <si>
    <t>コンク
リート管</t>
  </si>
  <si>
    <t>耐震型
継手有り</t>
  </si>
  <si>
    <t>計</t>
  </si>
  <si>
    <t>計画１日最大取水量（m3）</t>
  </si>
  <si>
    <t>浄水（県水）
受水</t>
  </si>
  <si>
    <t>その他
（湧水等）</t>
  </si>
  <si>
    <t>計画１日最大取水量</t>
  </si>
  <si>
    <t>浄水（県水）
受水</t>
  </si>
  <si>
    <t>計画１日
最大給水量
（m3）</t>
  </si>
  <si>
    <t>年間取水量（千m3）</t>
  </si>
  <si>
    <t>（３）　水源別実績取水量</t>
  </si>
  <si>
    <t>実績給水量</t>
  </si>
  <si>
    <t>生活用</t>
  </si>
  <si>
    <t>業務・営業用</t>
  </si>
  <si>
    <t>工場用</t>
  </si>
  <si>
    <t>その他</t>
  </si>
  <si>
    <t>（m3）
①</t>
  </si>
  <si>
    <t xml:space="preserve">（L）
</t>
  </si>
  <si>
    <t>（m3）
②</t>
  </si>
  <si>
    <t>大和郡山市</t>
  </si>
  <si>
    <t>硬質塩化
ビニル管</t>
  </si>
  <si>
    <t>現在給水人口
（人）</t>
  </si>
  <si>
    <t>給水収益
（千円）</t>
  </si>
  <si>
    <t>供給単価
（円）</t>
  </si>
  <si>
    <t>給水原価
（円）</t>
  </si>
  <si>
    <t>内、損益勘定
所属職員</t>
  </si>
  <si>
    <t>職員１人当たり
給水人口（人）*</t>
  </si>
  <si>
    <t>用途別給水状況</t>
  </si>
  <si>
    <t>給水区域内
人　　　　口
（人）</t>
  </si>
  <si>
    <t>台帳
番号</t>
  </si>
  <si>
    <t>（千m3）
⑨+⑩=⑪</t>
  </si>
  <si>
    <t>負荷率
（％）
②÷①</t>
  </si>
  <si>
    <t>有収率
（％）
⑦÷⑪</t>
  </si>
  <si>
    <t>有効率
（％）
⑨÷⑪</t>
  </si>
  <si>
    <t xml:space="preserve">* </t>
  </si>
  <si>
    <t>給水収益 ÷ 年間有収水量　…　１ｍ3当たりの供給価格</t>
  </si>
  <si>
    <t>管種別延長　内訳</t>
  </si>
  <si>
    <t>（m）</t>
  </si>
  <si>
    <t>施設別管路延長</t>
  </si>
  <si>
    <t>管種別延長</t>
  </si>
  <si>
    <t>導水管</t>
  </si>
  <si>
    <t>送水管</t>
  </si>
  <si>
    <t>配水管</t>
  </si>
  <si>
    <t>硬質塩化ビニル管</t>
  </si>
  <si>
    <t>コンクリート管</t>
  </si>
  <si>
    <t>その他（ポリエチレン管、ステンレス管ほか）</t>
  </si>
  <si>
    <t>耐震型継手有り</t>
  </si>
  <si>
    <t>配水本管</t>
  </si>
  <si>
    <t>配水支管</t>
  </si>
  <si>
    <r>
      <t>　</t>
    </r>
    <r>
      <rPr>
        <sz val="16"/>
        <color indexed="9"/>
        <rFont val="HG創英角ｺﾞｼｯｸUB"/>
        <family val="3"/>
      </rPr>
      <t>上水道事業</t>
    </r>
  </si>
  <si>
    <t>自己水源
（m3)</t>
  </si>
  <si>
    <t>計
（m3)</t>
  </si>
  <si>
    <t>年　　　間
無収水量
（千m3）
⑧</t>
  </si>
  <si>
    <t>年　　　間
有効水量
（千m3）
⑦+⑧=⑨</t>
  </si>
  <si>
    <t>年　　　間
無効水量
（千m3）
⑩</t>
  </si>
  <si>
    <t>（千m3）
⑥</t>
  </si>
  <si>
    <t>（千m3）
⑤</t>
  </si>
  <si>
    <t>（千m3）
④</t>
  </si>
  <si>
    <t>（千m3）
③</t>
  </si>
  <si>
    <t>※平均値</t>
  </si>
  <si>
    <t>事業主体名</t>
  </si>
  <si>
    <t xml:space="preserve">供給単価(円) ＝ </t>
  </si>
  <si>
    <t xml:space="preserve">給水原価(円) ＝ </t>
  </si>
  <si>
    <t>最　低</t>
  </si>
  <si>
    <t>最　高</t>
  </si>
  <si>
    <t>着工年月</t>
  </si>
  <si>
    <t>竣工年月</t>
  </si>
  <si>
    <t>10ｍ3
使用料金
（円/月）</t>
  </si>
  <si>
    <t>15ｍ3
使用料金
（円/月）</t>
  </si>
  <si>
    <t>20ｍ3
使用料金
（円/月）</t>
  </si>
  <si>
    <t>料金
体系</t>
  </si>
  <si>
    <t>口</t>
  </si>
  <si>
    <t>欠番</t>
  </si>
  <si>
    <t>御所市</t>
  </si>
  <si>
    <t>現行料金
施行年月日</t>
  </si>
  <si>
    <t>（６）　給水収益、職員数</t>
  </si>
  <si>
    <t>現　　　在
施設能力
（m3/日）
⑫</t>
  </si>
  <si>
    <t>稼働率
（％）
①÷⑫</t>
  </si>
  <si>
    <t>利用量率
（％）
⑪÷年間
取水量</t>
  </si>
  <si>
    <t xml:space="preserve">職員数（人）
</t>
  </si>
  <si>
    <t>用途別</t>
  </si>
  <si>
    <t>口径別</t>
  </si>
  <si>
    <t>単一制</t>
  </si>
  <si>
    <t>併　 用</t>
  </si>
  <si>
    <t>※　併用：用途別と口径別の併用</t>
  </si>
  <si>
    <r>
      <t xml:space="preserve">その他
</t>
    </r>
    <r>
      <rPr>
        <sz val="8"/>
        <color indexed="8"/>
        <rFont val="ＭＳ Ｐ明朝"/>
        <family val="1"/>
      </rPr>
      <t>（ステンレス管、
ポリエチレン管、
不詳等）</t>
    </r>
  </si>
  <si>
    <t>年　　　間
有収水量
（千m3）
③+④+⑤+⑥
=⑦</t>
  </si>
  <si>
    <t>5012
自動計算</t>
  </si>
  <si>
    <t>0401
～
0403</t>
  </si>
  <si>
    <t>0404</t>
  </si>
  <si>
    <t>5001～5003</t>
  </si>
  <si>
    <t>0405</t>
  </si>
  <si>
    <t>0406</t>
  </si>
  <si>
    <t>0407</t>
  </si>
  <si>
    <t>0411</t>
  </si>
  <si>
    <t>0412
自動計算</t>
  </si>
  <si>
    <t>0144</t>
  </si>
  <si>
    <t>0145</t>
  </si>
  <si>
    <t>0146</t>
  </si>
  <si>
    <t>0148</t>
  </si>
  <si>
    <t>0149</t>
  </si>
  <si>
    <t>0152</t>
  </si>
  <si>
    <t>0151</t>
  </si>
  <si>
    <t>0144で変更無
→変更無</t>
  </si>
  <si>
    <t>シート(2)0412
自動計算</t>
  </si>
  <si>
    <t>シート(2)0411</t>
  </si>
  <si>
    <t>シート(2)
0412-0411</t>
  </si>
  <si>
    <t>送水管（Ｋ型良地）</t>
  </si>
  <si>
    <t>配水本管（Ｋ型良地）</t>
  </si>
  <si>
    <t>配水支管（K型良地）</t>
  </si>
  <si>
    <t xml:space="preserve">（７）　水道料金 </t>
  </si>
  <si>
    <t>管種別延長（m）</t>
  </si>
  <si>
    <t>総管路
延　長
（m）</t>
  </si>
  <si>
    <t>併　 用</t>
  </si>
  <si>
    <t>平　均</t>
  </si>
  <si>
    <t>※　一般用口径１３ミリメートル,
     １ヶ月換算料金（消費税込み）</t>
  </si>
  <si>
    <t>特別損失</t>
  </si>
  <si>
    <t>（経常費用 － 受託工事費） ÷ 年間有収水量　… １ｍ3当たりの給水コスト</t>
  </si>
  <si>
    <t>計画１人１日
最大給水量
（L）</t>
  </si>
  <si>
    <t>H3.10</t>
  </si>
  <si>
    <t>H13.3</t>
  </si>
  <si>
    <t>H10.12</t>
  </si>
  <si>
    <t>H23.3</t>
  </si>
  <si>
    <t>H10.4</t>
  </si>
  <si>
    <t>H19.3</t>
  </si>
  <si>
    <t>H21.4</t>
  </si>
  <si>
    <t>H32.3</t>
  </si>
  <si>
    <t>H21.1</t>
  </si>
  <si>
    <t>H28.3</t>
  </si>
  <si>
    <t>S63.9</t>
  </si>
  <si>
    <t>H1.6</t>
  </si>
  <si>
    <t>H8.7</t>
  </si>
  <si>
    <t>H11.3</t>
  </si>
  <si>
    <t>S48.4</t>
  </si>
  <si>
    <t>S50.3</t>
  </si>
  <si>
    <t>H17.12</t>
  </si>
  <si>
    <t>H18.3</t>
  </si>
  <si>
    <t>H33</t>
  </si>
  <si>
    <t>H11.4</t>
  </si>
  <si>
    <t>H14.3</t>
  </si>
  <si>
    <t>H16.9</t>
  </si>
  <si>
    <t>S57.7</t>
  </si>
  <si>
    <t>S61.4</t>
  </si>
  <si>
    <t>S46.3</t>
  </si>
  <si>
    <t>S49.3</t>
  </si>
  <si>
    <t>H15.10</t>
  </si>
  <si>
    <t>H1.4</t>
  </si>
  <si>
    <t>H24.3</t>
  </si>
  <si>
    <t>H5.10</t>
  </si>
  <si>
    <t>S63.4</t>
  </si>
  <si>
    <t>―</t>
  </si>
  <si>
    <t>―</t>
  </si>
  <si>
    <t>H23.10</t>
  </si>
  <si>
    <t>創設2変</t>
  </si>
  <si>
    <t>H15.2</t>
  </si>
  <si>
    <t>H20.11</t>
  </si>
  <si>
    <t>導水管（Ｋ型良地）</t>
  </si>
  <si>
    <t>12拡</t>
  </si>
  <si>
    <t>H26.5</t>
  </si>
  <si>
    <t>H44.3</t>
  </si>
  <si>
    <t>H27.3</t>
  </si>
  <si>
    <t>H34</t>
  </si>
  <si>
    <t>H17.9</t>
  </si>
  <si>
    <t>H18.3</t>
  </si>
  <si>
    <t>H28</t>
  </si>
  <si>
    <t>配水支管
ポリエチレン管</t>
  </si>
  <si>
    <t>配水支管
ステンレス管</t>
  </si>
  <si>
    <t>配水支管
その他</t>
  </si>
  <si>
    <t>導水管
ポリエチレン管</t>
  </si>
  <si>
    <t>導水管
ステンレス管</t>
  </si>
  <si>
    <t>導水管
その他</t>
  </si>
  <si>
    <t>送水管
ポリエチレン管</t>
  </si>
  <si>
    <t>送水管
ステンレス管</t>
  </si>
  <si>
    <t>送水管
その他</t>
  </si>
  <si>
    <t>導水管
鉛管</t>
  </si>
  <si>
    <t>送水管
鉛管</t>
  </si>
  <si>
    <t>配水支管
鉛管</t>
  </si>
  <si>
    <t>その他　内訳
（鉛管・ポリエチレン管・ステンレス管・その他）</t>
  </si>
  <si>
    <t>配水本管
ポリエチレン管</t>
  </si>
  <si>
    <t>配水本管
鉛管</t>
  </si>
  <si>
    <t>配水本管
ステンレス管</t>
  </si>
  <si>
    <t>販推本管
その他</t>
  </si>
  <si>
    <t>入力手順　①F列より右側を先に全て入力　②その後C・D・E列に出たそれぞれのトータルの数値と水道統計の数値と合致しているか確認</t>
  </si>
  <si>
    <t>H26.3</t>
  </si>
  <si>
    <t>8拡</t>
  </si>
  <si>
    <t>H３.3</t>
  </si>
  <si>
    <t>奈良市　都祁</t>
  </si>
  <si>
    <t>H29.6</t>
  </si>
  <si>
    <t>H30.3</t>
  </si>
  <si>
    <t>H33</t>
  </si>
  <si>
    <t>奈良市　都祁</t>
  </si>
  <si>
    <t>奈良市　都祁</t>
  </si>
  <si>
    <t>口径別</t>
  </si>
  <si>
    <t>創設</t>
  </si>
  <si>
    <t>H27.10</t>
  </si>
  <si>
    <t>H29.3</t>
  </si>
  <si>
    <t>委託料</t>
  </si>
  <si>
    <t>―</t>
  </si>
  <si>
    <t>―</t>
  </si>
  <si>
    <t>―</t>
  </si>
  <si>
    <t>3拡1変</t>
  </si>
  <si>
    <t>H29.3</t>
  </si>
  <si>
    <t>S55.4</t>
  </si>
  <si>
    <t>H27.4</t>
  </si>
  <si>
    <t>H35</t>
  </si>
  <si>
    <t>H29.4</t>
  </si>
  <si>
    <t>H39.3</t>
  </si>
  <si>
    <t>注）　*奈良市は別途、年間分水量36千ｍ3有り</t>
  </si>
  <si>
    <t>2018/3/19確認済み</t>
  </si>
  <si>
    <t>5拡1変</t>
  </si>
  <si>
    <t>H26.４</t>
  </si>
  <si>
    <t>H3７</t>
  </si>
  <si>
    <t>H22.4</t>
  </si>
  <si>
    <t>H29.3</t>
  </si>
  <si>
    <t>H29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</si>
</sst>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%"/>
    <numFmt numFmtId="178" formatCode="0_ "/>
    <numFmt numFmtId="179" formatCode="#,##0_);[Red]\(#,##0\)"/>
    <numFmt numFmtId="180" formatCode="#,##0.0_);[Red]\(#,##0.0\)"/>
    <numFmt numFmtId="181" formatCode="[$-411]ge\.m\.d;@"/>
    <numFmt numFmtId="182" formatCode="[$-411]ggge&quot;年&quot;\ m&quot;月&quot;\ d&quot;日&quot;;@"/>
    <numFmt numFmtId="183" formatCode="[$-411]ggg\ e&quot;年&quot;\ m&quot;月&quot;\ d&quot;日&quot;;@"/>
    <numFmt numFmtId="184" formatCode="[$-411]ggge&quot;年&quot;m&quot;月&quot;\ d&quot;日&quot;;@"/>
    <numFmt numFmtId="185" formatCode="[$-411]g\ e\.m\.\ d;@"/>
    <numFmt numFmtId="186" formatCode="[$-411]ge\.\ m\.d;@"/>
    <numFmt numFmtId="187" formatCode="[$-411]g\ e\.\ m\.\ d;@"/>
    <numFmt numFmtId="188" formatCode="[$-411]g\ e\.\ m\.d;@"/>
    <numFmt numFmtId="189" formatCode="[$-411]ge\.m;@"/>
    <numFmt numFmtId="190" formatCode="[$-411]g\ e\.m;@"/>
    <numFmt numFmtId="191" formatCode="[$-411]ge\.\ m;@"/>
    <numFmt numFmtId="192" formatCode="[$-411]g\ e\.\ m;@"/>
    <numFmt numFmtId="193" formatCode="[$-411]ge;@"/>
    <numFmt numFmtId="194" formatCode="[$-411]g\ e;@"/>
    <numFmt numFmtId="195" formatCode="[$-411]ge\.\ m\.\ d;@"/>
    <numFmt numFmtId="196" formatCode="[$-411]ge\.m\.\ d;@"/>
    <numFmt numFmtId="197" formatCode="&quot;¥&quot;#,##0;\-&quot;¥&quot;#,##0"/>
    <numFmt numFmtId="198" formatCode="#,##0.0"/>
    <numFmt numFmtId="199" formatCode="#,##0_ "/>
    <numFmt numFmtId="200" formatCode="#,##0_);\(#,##0\)"/>
    <numFmt numFmtId="201" formatCode="0_);\(0\)"/>
    <numFmt numFmtId="202" formatCode="#,##0;[Red]#,##0"/>
    <numFmt numFmtId="203" formatCode="0;[Red]0"/>
    <numFmt numFmtId="204" formatCode="#,##0.0_ "/>
    <numFmt numFmtId="205" formatCode="0.0"/>
    <numFmt numFmtId="206" formatCode="0.0000"/>
    <numFmt numFmtId="207" formatCode="0.000"/>
    <numFmt numFmtId="208" formatCode="0.0_ "/>
    <numFmt numFmtId="209" formatCode="0.00000"/>
    <numFmt numFmtId="210" formatCode="0.0000000"/>
    <numFmt numFmtId="211" formatCode="0.000000"/>
    <numFmt numFmtId="212" formatCode="0.00000000"/>
    <numFmt numFmtId="213" formatCode="0_);[Red]\(0\)"/>
    <numFmt numFmtId="214" formatCode="#,##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DBNum3]0"/>
    <numFmt numFmtId="220" formatCode="#,##0.00_ "/>
    <numFmt numFmtId="221" formatCode="#,##0.0_);\(#,##0.0\)"/>
    <numFmt numFmtId="222" formatCode="#,##0.00_);\(#,##0.00\)"/>
    <numFmt numFmtId="223" formatCode="mmm\-yyyy"/>
    <numFmt numFmtId="224" formatCode="0_ ;[Red]\-0\ "/>
    <numFmt numFmtId="225" formatCode="0.0_);[Red]\(0.0\)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75"/>
      <color indexed="8"/>
      <name val="ＭＳ 明朝"/>
      <family val="1"/>
    </font>
    <font>
      <vertAlign val="superscript"/>
      <sz val="10.7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75"/>
      <color indexed="8"/>
      <name val="ＭＳ ゴシック"/>
      <family val="3"/>
    </font>
    <font>
      <sz val="16"/>
      <color indexed="9"/>
      <name val="HG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.75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8"/>
      <color indexed="8"/>
      <name val="ＭＳ Ｐ明朝"/>
      <family val="1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87"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 indent="1"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indent="1"/>
      <protection/>
    </xf>
    <xf numFmtId="179" fontId="16" fillId="0" borderId="0" xfId="0" applyNumberFormat="1" applyFont="1" applyFill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179" fontId="16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/>
    </xf>
    <xf numFmtId="179" fontId="7" fillId="0" borderId="0" xfId="49" applyNumberFormat="1" applyFont="1" applyBorder="1" applyAlignment="1" applyProtection="1">
      <alignment horizontal="right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/>
    </xf>
    <xf numFmtId="179" fontId="18" fillId="0" borderId="12" xfId="0" applyNumberFormat="1" applyFont="1" applyFill="1" applyBorder="1" applyAlignment="1" applyProtection="1">
      <alignment vertical="center"/>
      <protection/>
    </xf>
    <xf numFmtId="179" fontId="18" fillId="0" borderId="0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179" fontId="18" fillId="0" borderId="0" xfId="49" applyNumberFormat="1" applyFont="1" applyBorder="1" applyAlignment="1" applyProtection="1">
      <alignment horizontal="right"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17" fillId="0" borderId="0" xfId="0" applyNumberFormat="1" applyFont="1" applyAlignment="1" applyProtection="1">
      <alignment vertical="center"/>
      <protection/>
    </xf>
    <xf numFmtId="179" fontId="16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 vertical="center" indent="1"/>
    </xf>
    <xf numFmtId="0" fontId="18" fillId="0" borderId="2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9" fontId="18" fillId="0" borderId="29" xfId="49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79" fontId="18" fillId="0" borderId="29" xfId="49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179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distributed" vertical="center"/>
    </xf>
    <xf numFmtId="0" fontId="23" fillId="0" borderId="39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distributed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distributed" vertical="center"/>
    </xf>
    <xf numFmtId="0" fontId="16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distributed" vertical="center" indent="1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distributed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distributed" vertical="center"/>
      <protection/>
    </xf>
    <xf numFmtId="0" fontId="18" fillId="0" borderId="43" xfId="0" applyFont="1" applyBorder="1" applyAlignment="1" applyProtection="1">
      <alignment horizontal="distributed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indent="1"/>
      <protection/>
    </xf>
    <xf numFmtId="38" fontId="7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179" fontId="23" fillId="0" borderId="0" xfId="0" applyNumberFormat="1" applyFont="1" applyAlignment="1" applyProtection="1">
      <alignment vertical="center"/>
      <protection/>
    </xf>
    <xf numFmtId="179" fontId="23" fillId="0" borderId="0" xfId="0" applyNumberFormat="1" applyFont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179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indent="1"/>
      <protection/>
    </xf>
    <xf numFmtId="0" fontId="18" fillId="0" borderId="50" xfId="0" applyFont="1" applyBorder="1" applyAlignment="1" applyProtection="1">
      <alignment horizontal="distributed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vertical="center"/>
      <protection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distributed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23" fillId="0" borderId="0" xfId="49" applyNumberFormat="1" applyFont="1" applyFill="1" applyAlignment="1">
      <alignment vertical="center"/>
    </xf>
    <xf numFmtId="179" fontId="23" fillId="0" borderId="57" xfId="0" applyNumberFormat="1" applyFont="1" applyFill="1" applyBorder="1" applyAlignment="1">
      <alignment horizontal="center" vertical="center" wrapText="1"/>
    </xf>
    <xf numFmtId="179" fontId="23" fillId="0" borderId="58" xfId="0" applyNumberFormat="1" applyFont="1" applyFill="1" applyBorder="1" applyAlignment="1">
      <alignment vertical="center"/>
    </xf>
    <xf numFmtId="179" fontId="23" fillId="0" borderId="59" xfId="49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179" fontId="23" fillId="0" borderId="60" xfId="0" applyNumberFormat="1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179" fontId="23" fillId="0" borderId="21" xfId="0" applyNumberFormat="1" applyFont="1" applyFill="1" applyBorder="1" applyAlignment="1" applyProtection="1">
      <alignment vertical="center"/>
      <protection/>
    </xf>
    <xf numFmtId="179" fontId="23" fillId="0" borderId="21" xfId="0" applyNumberFormat="1" applyFont="1" applyBorder="1" applyAlignment="1">
      <alignment horizontal="right" vertical="center"/>
    </xf>
    <xf numFmtId="0" fontId="23" fillId="0" borderId="61" xfId="0" applyFont="1" applyBorder="1" applyAlignment="1" applyProtection="1">
      <alignment horizontal="right" vertical="center"/>
      <protection/>
    </xf>
    <xf numFmtId="0" fontId="23" fillId="0" borderId="62" xfId="0" applyFont="1" applyBorder="1" applyAlignment="1" applyProtection="1">
      <alignment horizontal="right" vertical="center"/>
      <protection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81" fontId="19" fillId="0" borderId="0" xfId="0" applyNumberFormat="1" applyFont="1" applyFill="1" applyAlignment="1" applyProtection="1">
      <alignment vertical="center"/>
      <protection/>
    </xf>
    <xf numFmtId="181" fontId="14" fillId="0" borderId="0" xfId="0" applyNumberFormat="1" applyFont="1" applyAlignment="1" applyProtection="1">
      <alignment vertical="center"/>
      <protection/>
    </xf>
    <xf numFmtId="181" fontId="19" fillId="33" borderId="0" xfId="0" applyNumberFormat="1" applyFont="1" applyFill="1" applyAlignment="1" applyProtection="1">
      <alignment vertical="center"/>
      <protection/>
    </xf>
    <xf numFmtId="189" fontId="19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Alignment="1" applyProtection="1">
      <alignment horizontal="right" vertical="center"/>
      <protection/>
    </xf>
    <xf numFmtId="189" fontId="19" fillId="33" borderId="0" xfId="0" applyNumberFormat="1" applyFont="1" applyFill="1" applyAlignment="1" applyProtection="1">
      <alignment vertical="center"/>
      <protection/>
    </xf>
    <xf numFmtId="193" fontId="19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Alignment="1" applyProtection="1">
      <alignment horizontal="center" vertical="center"/>
      <protection/>
    </xf>
    <xf numFmtId="193" fontId="19" fillId="33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horizontal="right" vertical="top"/>
    </xf>
    <xf numFmtId="0" fontId="23" fillId="0" borderId="63" xfId="0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distributed" vertical="center"/>
      <protection/>
    </xf>
    <xf numFmtId="0" fontId="23" fillId="0" borderId="64" xfId="0" applyFont="1" applyFill="1" applyBorder="1" applyAlignment="1" applyProtection="1">
      <alignment horizontal="center" vertical="center"/>
      <protection/>
    </xf>
    <xf numFmtId="0" fontId="23" fillId="0" borderId="65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distributed" vertical="center"/>
      <protection/>
    </xf>
    <xf numFmtId="181" fontId="23" fillId="0" borderId="66" xfId="0" applyNumberFormat="1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distributed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horizontal="distributed" vertical="center"/>
      <protection/>
    </xf>
    <xf numFmtId="181" fontId="23" fillId="0" borderId="62" xfId="0" applyNumberFormat="1" applyFont="1" applyFill="1" applyBorder="1" applyAlignment="1" applyProtection="1">
      <alignment vertical="center"/>
      <protection/>
    </xf>
    <xf numFmtId="0" fontId="23" fillId="0" borderId="53" xfId="0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81" fontId="22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vertical="center"/>
      <protection/>
    </xf>
    <xf numFmtId="193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left" vertical="center" indent="1"/>
      <protection/>
    </xf>
    <xf numFmtId="179" fontId="23" fillId="0" borderId="0" xfId="0" applyNumberFormat="1" applyFont="1" applyFill="1" applyAlignment="1" applyProtection="1">
      <alignment vertical="center"/>
      <protection/>
    </xf>
    <xf numFmtId="181" fontId="23" fillId="0" borderId="60" xfId="0" applyNumberFormat="1" applyFont="1" applyBorder="1" applyAlignment="1" applyProtection="1">
      <alignment vertical="center"/>
      <protection/>
    </xf>
    <xf numFmtId="181" fontId="23" fillId="0" borderId="21" xfId="0" applyNumberFormat="1" applyFont="1" applyBorder="1" applyAlignment="1" applyProtection="1">
      <alignment vertical="center"/>
      <protection/>
    </xf>
    <xf numFmtId="181" fontId="20" fillId="0" borderId="0" xfId="0" applyNumberFormat="1" applyFont="1" applyAlignment="1" applyProtection="1">
      <alignment vertical="center"/>
      <protection/>
    </xf>
    <xf numFmtId="0" fontId="23" fillId="0" borderId="68" xfId="0" applyFont="1" applyFill="1" applyBorder="1" applyAlignment="1">
      <alignment horizontal="center" vertical="center"/>
    </xf>
    <xf numFmtId="178" fontId="23" fillId="0" borderId="69" xfId="0" applyNumberFormat="1" applyFont="1" applyBorder="1" applyAlignment="1" applyProtection="1">
      <alignment vertical="center"/>
      <protection/>
    </xf>
    <xf numFmtId="178" fontId="23" fillId="0" borderId="70" xfId="0" applyNumberFormat="1" applyFont="1" applyBorder="1" applyAlignment="1" applyProtection="1">
      <alignment vertical="center"/>
      <protection/>
    </xf>
    <xf numFmtId="49" fontId="27" fillId="0" borderId="0" xfId="49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8" fillId="0" borderId="0" xfId="49" applyNumberFormat="1" applyFont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 wrapText="1"/>
      <protection/>
    </xf>
    <xf numFmtId="179" fontId="18" fillId="0" borderId="62" xfId="0" applyNumberFormat="1" applyFont="1" applyFill="1" applyBorder="1" applyAlignment="1" applyProtection="1">
      <alignment horizontal="center" vertical="center" wrapText="1" shrinkToFit="1"/>
      <protection/>
    </xf>
    <xf numFmtId="179" fontId="23" fillId="0" borderId="71" xfId="0" applyNumberFormat="1" applyFont="1" applyFill="1" applyBorder="1" applyAlignment="1" applyProtection="1">
      <alignment horizontal="right" vertical="center"/>
      <protection/>
    </xf>
    <xf numFmtId="179" fontId="23" fillId="0" borderId="72" xfId="0" applyNumberFormat="1" applyFont="1" applyFill="1" applyBorder="1" applyAlignment="1" applyProtection="1">
      <alignment horizontal="right" vertical="center" shrinkToFit="1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18" fillId="0" borderId="48" xfId="0" applyFont="1" applyBorder="1" applyAlignment="1" applyProtection="1">
      <alignment horizontal="center" vertical="center" shrinkToFit="1"/>
      <protection/>
    </xf>
    <xf numFmtId="0" fontId="18" fillId="0" borderId="74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horizontal="right" vertical="center"/>
      <protection/>
    </xf>
    <xf numFmtId="179" fontId="22" fillId="0" borderId="23" xfId="0" applyNumberFormat="1" applyFont="1" applyFill="1" applyBorder="1" applyAlignment="1" applyProtection="1">
      <alignment vertical="center"/>
      <protection/>
    </xf>
    <xf numFmtId="179" fontId="18" fillId="0" borderId="21" xfId="0" applyNumberFormat="1" applyFont="1" applyFill="1" applyBorder="1" applyAlignment="1">
      <alignment vertical="center"/>
    </xf>
    <xf numFmtId="179" fontId="18" fillId="0" borderId="22" xfId="49" applyNumberFormat="1" applyFont="1" applyFill="1" applyBorder="1" applyAlignment="1" applyProtection="1">
      <alignment vertical="center"/>
      <protection/>
    </xf>
    <xf numFmtId="179" fontId="18" fillId="0" borderId="21" xfId="4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179" fontId="22" fillId="0" borderId="10" xfId="49" applyNumberFormat="1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horizontal="center" vertical="center"/>
    </xf>
    <xf numFmtId="181" fontId="22" fillId="0" borderId="75" xfId="0" applyNumberFormat="1" applyFont="1" applyFill="1" applyBorder="1" applyAlignment="1" applyProtection="1">
      <alignment vertical="center"/>
      <protection/>
    </xf>
    <xf numFmtId="179" fontId="22" fillId="0" borderId="76" xfId="0" applyNumberFormat="1" applyFont="1" applyFill="1" applyBorder="1" applyAlignment="1" applyProtection="1">
      <alignment vertical="center"/>
      <protection/>
    </xf>
    <xf numFmtId="179" fontId="22" fillId="0" borderId="76" xfId="0" applyNumberFormat="1" applyFont="1" applyBorder="1" applyAlignment="1">
      <alignment vertical="center"/>
    </xf>
    <xf numFmtId="0" fontId="22" fillId="0" borderId="75" xfId="0" applyFont="1" applyBorder="1" applyAlignment="1" applyProtection="1">
      <alignment horizontal="right" vertical="center"/>
      <protection/>
    </xf>
    <xf numFmtId="178" fontId="22" fillId="0" borderId="77" xfId="0" applyNumberFormat="1" applyFont="1" applyBorder="1" applyAlignment="1" applyProtection="1">
      <alignment vertical="center"/>
      <protection/>
    </xf>
    <xf numFmtId="181" fontId="22" fillId="0" borderId="61" xfId="0" applyNumberFormat="1" applyFont="1" applyFill="1" applyBorder="1" applyAlignment="1" applyProtection="1">
      <alignment vertical="center"/>
      <protection/>
    </xf>
    <xf numFmtId="179" fontId="22" fillId="0" borderId="60" xfId="0" applyNumberFormat="1" applyFont="1" applyFill="1" applyBorder="1" applyAlignment="1" applyProtection="1">
      <alignment vertical="center"/>
      <protection/>
    </xf>
    <xf numFmtId="0" fontId="22" fillId="0" borderId="61" xfId="0" applyFont="1" applyBorder="1" applyAlignment="1" applyProtection="1">
      <alignment horizontal="right" vertical="center"/>
      <protection/>
    </xf>
    <xf numFmtId="178" fontId="22" fillId="0" borderId="69" xfId="0" applyNumberFormat="1" applyFont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/>
    </xf>
    <xf numFmtId="179" fontId="19" fillId="0" borderId="21" xfId="49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0" fontId="18" fillId="0" borderId="21" xfId="0" applyNumberFormat="1" applyFont="1" applyFill="1" applyBorder="1" applyAlignment="1">
      <alignment vertical="center"/>
    </xf>
    <xf numFmtId="180" fontId="18" fillId="0" borderId="21" xfId="42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applyProtection="1">
      <alignment vertical="center"/>
      <protection/>
    </xf>
    <xf numFmtId="180" fontId="18" fillId="0" borderId="0" xfId="42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19" fillId="0" borderId="21" xfId="0" applyNumberFormat="1" applyFont="1" applyFill="1" applyBorder="1" applyAlignment="1">
      <alignment vertical="center"/>
    </xf>
    <xf numFmtId="180" fontId="19" fillId="0" borderId="78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horizontal="right" vertical="center"/>
    </xf>
    <xf numFmtId="179" fontId="18" fillId="0" borderId="12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21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horizontal="left" vertical="center"/>
      <protection/>
    </xf>
    <xf numFmtId="179" fontId="10" fillId="0" borderId="0" xfId="0" applyNumberFormat="1" applyFont="1" applyFill="1" applyAlignment="1" applyProtection="1" quotePrefix="1">
      <alignment horizontal="left" vertical="center"/>
      <protection/>
    </xf>
    <xf numFmtId="0" fontId="18" fillId="0" borderId="79" xfId="0" applyFont="1" applyBorder="1" applyAlignment="1" applyProtection="1">
      <alignment horizontal="center" vertical="center" shrinkToFit="1"/>
      <protection/>
    </xf>
    <xf numFmtId="0" fontId="18" fillId="0" borderId="80" xfId="0" applyFont="1" applyBorder="1" applyAlignment="1" applyProtection="1">
      <alignment horizontal="center" vertical="center"/>
      <protection/>
    </xf>
    <xf numFmtId="179" fontId="18" fillId="0" borderId="81" xfId="49" applyNumberFormat="1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distributed" vertical="center"/>
      <protection/>
    </xf>
    <xf numFmtId="179" fontId="18" fillId="0" borderId="82" xfId="49" applyNumberFormat="1" applyFont="1" applyFill="1" applyBorder="1" applyAlignment="1" applyProtection="1">
      <alignment vertical="center"/>
      <protection/>
    </xf>
    <xf numFmtId="0" fontId="18" fillId="0" borderId="61" xfId="0" applyFont="1" applyBorder="1" applyAlignment="1">
      <alignment vertical="center"/>
    </xf>
    <xf numFmtId="38" fontId="16" fillId="0" borderId="0" xfId="49" applyFont="1" applyAlignment="1">
      <alignment vertical="center"/>
    </xf>
    <xf numFmtId="38" fontId="18" fillId="0" borderId="0" xfId="49" applyFont="1" applyAlignment="1">
      <alignment vertical="center"/>
    </xf>
    <xf numFmtId="179" fontId="19" fillId="0" borderId="76" xfId="49" applyNumberFormat="1" applyFont="1" applyFill="1" applyBorder="1" applyAlignment="1" applyProtection="1">
      <alignment vertical="center"/>
      <protection/>
    </xf>
    <xf numFmtId="179" fontId="18" fillId="0" borderId="76" xfId="49" applyNumberFormat="1" applyFont="1" applyFill="1" applyBorder="1" applyAlignment="1" applyProtection="1">
      <alignment vertical="center"/>
      <protection/>
    </xf>
    <xf numFmtId="179" fontId="23" fillId="0" borderId="83" xfId="49" applyNumberFormat="1" applyFont="1" applyFill="1" applyBorder="1" applyAlignment="1" applyProtection="1">
      <alignment vertical="center"/>
      <protection/>
    </xf>
    <xf numFmtId="179" fontId="23" fillId="0" borderId="10" xfId="49" applyNumberFormat="1" applyFont="1" applyFill="1" applyBorder="1" applyAlignment="1" applyProtection="1">
      <alignment vertical="center"/>
      <protection/>
    </xf>
    <xf numFmtId="179" fontId="23" fillId="0" borderId="84" xfId="0" applyNumberFormat="1" applyFont="1" applyFill="1" applyBorder="1" applyAlignment="1" applyProtection="1">
      <alignment vertical="center"/>
      <protection/>
    </xf>
    <xf numFmtId="179" fontId="23" fillId="0" borderId="85" xfId="0" applyNumberFormat="1" applyFont="1" applyFill="1" applyBorder="1" applyAlignment="1" applyProtection="1">
      <alignment vertical="center"/>
      <protection/>
    </xf>
    <xf numFmtId="179" fontId="23" fillId="0" borderId="86" xfId="0" applyNumberFormat="1" applyFont="1" applyFill="1" applyBorder="1" applyAlignment="1" applyProtection="1">
      <alignment vertical="center"/>
      <protection/>
    </xf>
    <xf numFmtId="179" fontId="23" fillId="0" borderId="21" xfId="49" applyNumberFormat="1" applyFont="1" applyFill="1" applyBorder="1" applyAlignment="1" applyProtection="1">
      <alignment horizontal="right" vertical="center"/>
      <protection/>
    </xf>
    <xf numFmtId="179" fontId="23" fillId="0" borderId="22" xfId="0" applyNumberFormat="1" applyFont="1" applyFill="1" applyBorder="1" applyAlignment="1" applyProtection="1">
      <alignment vertical="center"/>
      <protection/>
    </xf>
    <xf numFmtId="179" fontId="23" fillId="0" borderId="78" xfId="0" applyNumberFormat="1" applyFont="1" applyFill="1" applyBorder="1" applyAlignment="1" applyProtection="1">
      <alignment vertical="center"/>
      <protection/>
    </xf>
    <xf numFmtId="181" fontId="23" fillId="0" borderId="87" xfId="0" applyNumberFormat="1" applyFont="1" applyFill="1" applyBorder="1" applyAlignment="1" applyProtection="1">
      <alignment horizontal="center" vertical="center"/>
      <protection/>
    </xf>
    <xf numFmtId="181" fontId="23" fillId="0" borderId="88" xfId="0" applyNumberFormat="1" applyFont="1" applyFill="1" applyBorder="1" applyAlignment="1" applyProtection="1">
      <alignment horizontal="center" vertical="center"/>
      <protection/>
    </xf>
    <xf numFmtId="193" fontId="23" fillId="0" borderId="58" xfId="0" applyNumberFormat="1" applyFont="1" applyFill="1" applyBorder="1" applyAlignment="1" applyProtection="1">
      <alignment horizontal="center" vertical="center"/>
      <protection/>
    </xf>
    <xf numFmtId="189" fontId="23" fillId="0" borderId="21" xfId="0" applyNumberFormat="1" applyFont="1" applyFill="1" applyBorder="1" applyAlignment="1" applyProtection="1">
      <alignment horizontal="right" vertical="center"/>
      <protection/>
    </xf>
    <xf numFmtId="189" fontId="23" fillId="0" borderId="89" xfId="0" applyNumberFormat="1" applyFont="1" applyFill="1" applyBorder="1" applyAlignment="1" applyProtection="1">
      <alignment horizontal="right" vertical="center"/>
      <protection/>
    </xf>
    <xf numFmtId="0" fontId="23" fillId="0" borderId="90" xfId="0" applyFont="1" applyFill="1" applyBorder="1" applyAlignment="1" applyProtection="1">
      <alignment horizontal="center" vertical="center"/>
      <protection/>
    </xf>
    <xf numFmtId="193" fontId="23" fillId="0" borderId="21" xfId="0" applyNumberFormat="1" applyFont="1" applyFill="1" applyBorder="1" applyAlignment="1" applyProtection="1">
      <alignment horizontal="center" vertical="center"/>
      <protection/>
    </xf>
    <xf numFmtId="179" fontId="18" fillId="0" borderId="91" xfId="0" applyNumberFormat="1" applyFont="1" applyFill="1" applyBorder="1" applyAlignment="1">
      <alignment vertical="center"/>
    </xf>
    <xf numFmtId="179" fontId="18" fillId="0" borderId="91" xfId="49" applyNumberFormat="1" applyFont="1" applyFill="1" applyBorder="1" applyAlignment="1" applyProtection="1">
      <alignment vertical="center"/>
      <protection/>
    </xf>
    <xf numFmtId="179" fontId="19" fillId="0" borderId="76" xfId="49" applyNumberFormat="1" applyFont="1" applyFill="1" applyBorder="1" applyAlignment="1">
      <alignment vertical="center"/>
    </xf>
    <xf numFmtId="180" fontId="19" fillId="0" borderId="75" xfId="0" applyNumberFormat="1" applyFont="1" applyFill="1" applyBorder="1" applyAlignment="1">
      <alignment vertical="center"/>
    </xf>
    <xf numFmtId="180" fontId="19" fillId="0" borderId="92" xfId="0" applyNumberFormat="1" applyFont="1" applyFill="1" applyBorder="1" applyAlignment="1">
      <alignment vertical="center"/>
    </xf>
    <xf numFmtId="179" fontId="18" fillId="0" borderId="93" xfId="0" applyNumberFormat="1" applyFont="1" applyFill="1" applyBorder="1" applyAlignment="1">
      <alignment vertical="center"/>
    </xf>
    <xf numFmtId="180" fontId="18" fillId="0" borderId="94" xfId="0" applyNumberFormat="1" applyFont="1" applyFill="1" applyBorder="1" applyAlignment="1">
      <alignment vertical="center"/>
    </xf>
    <xf numFmtId="180" fontId="18" fillId="0" borderId="95" xfId="42" applyNumberFormat="1" applyFont="1" applyFill="1" applyBorder="1" applyAlignment="1">
      <alignment vertical="center"/>
    </xf>
    <xf numFmtId="180" fontId="18" fillId="0" borderId="76" xfId="0" applyNumberFormat="1" applyFont="1" applyFill="1" applyBorder="1" applyAlignment="1">
      <alignment vertical="center"/>
    </xf>
    <xf numFmtId="179" fontId="18" fillId="0" borderId="96" xfId="49" applyNumberFormat="1" applyFont="1" applyFill="1" applyBorder="1" applyAlignment="1" applyProtection="1">
      <alignment vertical="center"/>
      <protection/>
    </xf>
    <xf numFmtId="179" fontId="18" fillId="0" borderId="97" xfId="49" applyNumberFormat="1" applyFont="1" applyFill="1" applyBorder="1" applyAlignment="1" applyProtection="1">
      <alignment horizontal="right" vertical="center"/>
      <protection/>
    </xf>
    <xf numFmtId="179" fontId="18" fillId="0" borderId="98" xfId="49" applyNumberFormat="1" applyFont="1" applyFill="1" applyBorder="1" applyAlignment="1" applyProtection="1">
      <alignment horizontal="right" vertical="center"/>
      <protection/>
    </xf>
    <xf numFmtId="179" fontId="18" fillId="0" borderId="99" xfId="49" applyNumberFormat="1" applyFont="1" applyFill="1" applyBorder="1" applyAlignment="1" applyProtection="1">
      <alignment horizontal="right" vertical="center"/>
      <protection/>
    </xf>
    <xf numFmtId="179" fontId="18" fillId="0" borderId="100" xfId="49" applyNumberFormat="1" applyFont="1" applyFill="1" applyBorder="1" applyAlignment="1" applyProtection="1">
      <alignment horizontal="right" vertical="center"/>
      <protection/>
    </xf>
    <xf numFmtId="179" fontId="18" fillId="0" borderId="101" xfId="49" applyNumberFormat="1" applyFont="1" applyFill="1" applyBorder="1" applyAlignment="1" applyProtection="1">
      <alignment horizontal="right" vertical="center"/>
      <protection/>
    </xf>
    <xf numFmtId="179" fontId="18" fillId="0" borderId="59" xfId="49" applyNumberFormat="1" applyFont="1" applyFill="1" applyBorder="1" applyAlignment="1" applyProtection="1">
      <alignment horizontal="right" vertical="center"/>
      <protection/>
    </xf>
    <xf numFmtId="179" fontId="18" fillId="0" borderId="82" xfId="49" applyNumberFormat="1" applyFont="1" applyFill="1" applyBorder="1" applyAlignment="1" applyProtection="1">
      <alignment horizontal="right" vertical="center"/>
      <protection/>
    </xf>
    <xf numFmtId="179" fontId="18" fillId="0" borderId="75" xfId="49" applyNumberFormat="1" applyFont="1" applyFill="1" applyBorder="1" applyAlignment="1" applyProtection="1">
      <alignment vertical="center"/>
      <protection/>
    </xf>
    <xf numFmtId="177" fontId="18" fillId="0" borderId="102" xfId="42" applyNumberFormat="1" applyFont="1" applyFill="1" applyBorder="1" applyAlignment="1" applyProtection="1">
      <alignment vertical="center"/>
      <protection/>
    </xf>
    <xf numFmtId="177" fontId="18" fillId="0" borderId="103" xfId="42" applyNumberFormat="1" applyFont="1" applyFill="1" applyBorder="1" applyAlignment="1" applyProtection="1">
      <alignment vertical="center"/>
      <protection/>
    </xf>
    <xf numFmtId="177" fontId="18" fillId="0" borderId="102" xfId="42" applyNumberFormat="1" applyFont="1" applyFill="1" applyBorder="1" applyAlignment="1">
      <alignment vertical="center"/>
    </xf>
    <xf numFmtId="177" fontId="18" fillId="0" borderId="103" xfId="42" applyNumberFormat="1" applyFont="1" applyFill="1" applyBorder="1" applyAlignment="1">
      <alignment vertical="center"/>
    </xf>
    <xf numFmtId="38" fontId="18" fillId="0" borderId="103" xfId="49" applyFont="1" applyFill="1" applyBorder="1" applyAlignment="1">
      <alignment vertical="center"/>
    </xf>
    <xf numFmtId="38" fontId="18" fillId="0" borderId="104" xfId="49" applyFont="1" applyFill="1" applyBorder="1" applyAlignment="1" applyProtection="1">
      <alignment vertical="center"/>
      <protection/>
    </xf>
    <xf numFmtId="38" fontId="18" fillId="0" borderId="60" xfId="49" applyFont="1" applyFill="1" applyBorder="1" applyAlignment="1">
      <alignment vertical="center"/>
    </xf>
    <xf numFmtId="38" fontId="18" fillId="0" borderId="105" xfId="49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/>
    </xf>
    <xf numFmtId="179" fontId="18" fillId="0" borderId="61" xfId="49" applyNumberFormat="1" applyFont="1" applyFill="1" applyBorder="1" applyAlignment="1" applyProtection="1">
      <alignment vertical="center"/>
      <protection/>
    </xf>
    <xf numFmtId="177" fontId="18" fillId="0" borderId="21" xfId="42" applyNumberFormat="1" applyFont="1" applyFill="1" applyBorder="1" applyAlignment="1" applyProtection="1">
      <alignment vertical="center"/>
      <protection/>
    </xf>
    <xf numFmtId="177" fontId="18" fillId="0" borderId="20" xfId="42" applyNumberFormat="1" applyFont="1" applyFill="1" applyBorder="1" applyAlignment="1">
      <alignment vertical="center"/>
    </xf>
    <xf numFmtId="177" fontId="18" fillId="0" borderId="21" xfId="42" applyNumberFormat="1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/>
    </xf>
    <xf numFmtId="38" fontId="18" fillId="0" borderId="78" xfId="49" applyFont="1" applyFill="1" applyBorder="1" applyAlignment="1" applyProtection="1">
      <alignment vertical="center"/>
      <protection/>
    </xf>
    <xf numFmtId="38" fontId="18" fillId="0" borderId="91" xfId="0" applyNumberFormat="1" applyFont="1" applyFill="1" applyBorder="1" applyAlignment="1">
      <alignment vertical="center"/>
    </xf>
    <xf numFmtId="38" fontId="18" fillId="0" borderId="76" xfId="0" applyNumberFormat="1" applyFont="1" applyFill="1" applyBorder="1" applyAlignment="1">
      <alignment vertical="center"/>
    </xf>
    <xf numFmtId="38" fontId="18" fillId="0" borderId="76" xfId="0" applyNumberFormat="1" applyFont="1" applyFill="1" applyBorder="1" applyAlignment="1" applyProtection="1">
      <alignment vertical="center"/>
      <protection/>
    </xf>
    <xf numFmtId="38" fontId="18" fillId="0" borderId="92" xfId="0" applyNumberFormat="1" applyFont="1" applyFill="1" applyBorder="1" applyAlignment="1" applyProtection="1">
      <alignment vertical="center"/>
      <protection/>
    </xf>
    <xf numFmtId="179" fontId="18" fillId="0" borderId="106" xfId="0" applyNumberFormat="1" applyFont="1" applyFill="1" applyBorder="1" applyAlignment="1" applyProtection="1">
      <alignment vertical="center"/>
      <protection/>
    </xf>
    <xf numFmtId="179" fontId="23" fillId="0" borderId="107" xfId="49" applyNumberFormat="1" applyFont="1" applyFill="1" applyBorder="1" applyAlignment="1" applyProtection="1">
      <alignment vertical="center"/>
      <protection/>
    </xf>
    <xf numFmtId="179" fontId="23" fillId="0" borderId="108" xfId="49" applyNumberFormat="1" applyFont="1" applyFill="1" applyBorder="1" applyAlignment="1" applyProtection="1">
      <alignment vertical="center"/>
      <protection/>
    </xf>
    <xf numFmtId="179" fontId="23" fillId="0" borderId="83" xfId="0" applyNumberFormat="1" applyFont="1" applyFill="1" applyBorder="1" applyAlignment="1" applyProtection="1">
      <alignment vertical="center"/>
      <protection/>
    </xf>
    <xf numFmtId="179" fontId="23" fillId="0" borderId="109" xfId="49" applyNumberFormat="1" applyFont="1" applyFill="1" applyBorder="1" applyAlignment="1" applyProtection="1">
      <alignment vertical="center"/>
      <protection/>
    </xf>
    <xf numFmtId="179" fontId="23" fillId="0" borderId="66" xfId="49" applyNumberFormat="1" applyFont="1" applyFill="1" applyBorder="1" applyAlignment="1" applyProtection="1">
      <alignment vertical="center"/>
      <protection/>
    </xf>
    <xf numFmtId="179" fontId="23" fillId="0" borderId="110" xfId="49" applyNumberFormat="1" applyFont="1" applyFill="1" applyBorder="1" applyAlignment="1" applyProtection="1">
      <alignment vertical="center"/>
      <protection/>
    </xf>
    <xf numFmtId="179" fontId="23" fillId="0" borderId="66" xfId="0" applyNumberFormat="1" applyFont="1" applyFill="1" applyBorder="1" applyAlignment="1" applyProtection="1">
      <alignment vertical="center"/>
      <protection/>
    </xf>
    <xf numFmtId="179" fontId="23" fillId="0" borderId="111" xfId="49" applyNumberFormat="1" applyFont="1" applyFill="1" applyBorder="1" applyAlignment="1" applyProtection="1">
      <alignment vertical="center"/>
      <protection/>
    </xf>
    <xf numFmtId="179" fontId="23" fillId="0" borderId="112" xfId="0" applyNumberFormat="1" applyFont="1" applyFill="1" applyBorder="1" applyAlignment="1" applyProtection="1">
      <alignment vertical="center"/>
      <protection/>
    </xf>
    <xf numFmtId="179" fontId="23" fillId="0" borderId="61" xfId="49" applyNumberFormat="1" applyFont="1" applyFill="1" applyBorder="1" applyAlignment="1" applyProtection="1">
      <alignment vertical="center"/>
      <protection/>
    </xf>
    <xf numFmtId="179" fontId="23" fillId="0" borderId="113" xfId="49" applyNumberFormat="1" applyFont="1" applyFill="1" applyBorder="1" applyAlignment="1" applyProtection="1">
      <alignment vertical="center"/>
      <protection/>
    </xf>
    <xf numFmtId="179" fontId="23" fillId="0" borderId="114" xfId="49" applyNumberFormat="1" applyFont="1" applyFill="1" applyBorder="1" applyAlignment="1" applyProtection="1">
      <alignment vertical="center"/>
      <protection/>
    </xf>
    <xf numFmtId="179" fontId="23" fillId="0" borderId="113" xfId="0" applyNumberFormat="1" applyFont="1" applyFill="1" applyBorder="1" applyAlignment="1" applyProtection="1">
      <alignment vertical="center"/>
      <protection/>
    </xf>
    <xf numFmtId="179" fontId="23" fillId="0" borderId="115" xfId="49" applyNumberFormat="1" applyFont="1" applyFill="1" applyBorder="1" applyAlignment="1" applyProtection="1">
      <alignment vertical="center"/>
      <protection/>
    </xf>
    <xf numFmtId="179" fontId="23" fillId="0" borderId="105" xfId="0" applyNumberFormat="1" applyFont="1" applyFill="1" applyBorder="1" applyAlignment="1" applyProtection="1">
      <alignment vertical="center"/>
      <protection/>
    </xf>
    <xf numFmtId="179" fontId="23" fillId="0" borderId="116" xfId="49" applyNumberFormat="1" applyFont="1" applyFill="1" applyBorder="1" applyAlignment="1" applyProtection="1">
      <alignment vertical="center"/>
      <protection/>
    </xf>
    <xf numFmtId="179" fontId="23" fillId="0" borderId="99" xfId="49" applyNumberFormat="1" applyFont="1" applyFill="1" applyBorder="1" applyAlignment="1" applyProtection="1">
      <alignment vertical="center"/>
      <protection/>
    </xf>
    <xf numFmtId="179" fontId="23" fillId="0" borderId="98" xfId="49" applyNumberFormat="1" applyFont="1" applyFill="1" applyBorder="1" applyAlignment="1" applyProtection="1">
      <alignment vertical="center"/>
      <protection/>
    </xf>
    <xf numFmtId="179" fontId="23" fillId="0" borderId="117" xfId="49" applyNumberFormat="1" applyFont="1" applyFill="1" applyBorder="1" applyAlignment="1" applyProtection="1">
      <alignment vertical="center"/>
      <protection/>
    </xf>
    <xf numFmtId="179" fontId="23" fillId="0" borderId="118" xfId="0" applyNumberFormat="1" applyFont="1" applyFill="1" applyBorder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179" fontId="23" fillId="0" borderId="119" xfId="49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181" fontId="22" fillId="0" borderId="5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179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110" xfId="0" applyNumberFormat="1" applyFont="1" applyFill="1" applyBorder="1" applyAlignment="1" applyProtection="1">
      <alignment vertical="center"/>
      <protection locked="0"/>
    </xf>
    <xf numFmtId="179" fontId="22" fillId="0" borderId="110" xfId="0" applyNumberFormat="1" applyFont="1" applyFill="1" applyBorder="1" applyAlignment="1" applyProtection="1">
      <alignment vertical="center"/>
      <protection locked="0"/>
    </xf>
    <xf numFmtId="179" fontId="18" fillId="0" borderId="58" xfId="0" applyNumberFormat="1" applyFont="1" applyFill="1" applyBorder="1" applyAlignment="1" applyProtection="1">
      <alignment vertical="center"/>
      <protection/>
    </xf>
    <xf numFmtId="179" fontId="18" fillId="0" borderId="12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horizontal="right" vertical="center"/>
      <protection/>
    </xf>
    <xf numFmtId="179" fontId="18" fillId="0" borderId="0" xfId="0" applyNumberFormat="1" applyFont="1" applyBorder="1" applyAlignment="1" applyProtection="1">
      <alignment horizontal="center" vertical="center"/>
      <protection/>
    </xf>
    <xf numFmtId="179" fontId="33" fillId="0" borderId="58" xfId="0" applyNumberFormat="1" applyFont="1" applyBorder="1" applyAlignment="1" applyProtection="1">
      <alignment horizontal="center" vertical="center" wrapText="1"/>
      <protection/>
    </xf>
    <xf numFmtId="179" fontId="33" fillId="0" borderId="121" xfId="0" applyNumberFormat="1" applyFont="1" applyBorder="1" applyAlignment="1" applyProtection="1">
      <alignment horizontal="center" vertical="center" wrapText="1"/>
      <protection/>
    </xf>
    <xf numFmtId="179" fontId="33" fillId="0" borderId="122" xfId="0" applyNumberFormat="1" applyFont="1" applyBorder="1" applyAlignment="1" applyProtection="1">
      <alignment horizontal="center" vertical="center" wrapText="1"/>
      <protection/>
    </xf>
    <xf numFmtId="179" fontId="33" fillId="0" borderId="123" xfId="0" applyNumberFormat="1" applyFont="1" applyBorder="1" applyAlignment="1" applyProtection="1">
      <alignment horizontal="center" vertical="center" wrapText="1"/>
      <protection/>
    </xf>
    <xf numFmtId="179" fontId="33" fillId="0" borderId="124" xfId="0" applyNumberFormat="1" applyFont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vertical="center"/>
    </xf>
    <xf numFmtId="0" fontId="18" fillId="0" borderId="125" xfId="0" applyFont="1" applyBorder="1" applyAlignment="1" applyProtection="1">
      <alignment horizontal="center" vertical="center"/>
      <protection/>
    </xf>
    <xf numFmtId="0" fontId="18" fillId="0" borderId="126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179" fontId="18" fillId="0" borderId="127" xfId="49" applyNumberFormat="1" applyFont="1" applyFill="1" applyBorder="1" applyAlignment="1" applyProtection="1">
      <alignment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128" xfId="0" applyFont="1" applyBorder="1" applyAlignment="1" applyProtection="1">
      <alignment horizontal="center" vertical="center"/>
      <protection/>
    </xf>
    <xf numFmtId="179" fontId="18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 indent="1"/>
      <protection/>
    </xf>
    <xf numFmtId="0" fontId="23" fillId="0" borderId="129" xfId="0" applyFont="1" applyBorder="1" applyAlignment="1">
      <alignment horizontal="center" vertical="center"/>
    </xf>
    <xf numFmtId="0" fontId="23" fillId="0" borderId="55" xfId="0" applyFont="1" applyFill="1" applyBorder="1" applyAlignment="1" applyProtection="1">
      <alignment horizontal="distributed" vertical="center"/>
      <protection/>
    </xf>
    <xf numFmtId="193" fontId="23" fillId="0" borderId="60" xfId="0" applyNumberFormat="1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right" vertical="center"/>
      <protection/>
    </xf>
    <xf numFmtId="179" fontId="23" fillId="0" borderId="115" xfId="0" applyNumberFormat="1" applyFont="1" applyFill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vertical="center"/>
      <protection/>
    </xf>
    <xf numFmtId="181" fontId="23" fillId="0" borderId="61" xfId="0" applyNumberFormat="1" applyFont="1" applyFill="1" applyBorder="1" applyAlignment="1" applyProtection="1">
      <alignment vertical="center"/>
      <protection/>
    </xf>
    <xf numFmtId="189" fontId="23" fillId="0" borderId="60" xfId="0" applyNumberFormat="1" applyFont="1" applyFill="1" applyBorder="1" applyAlignment="1" applyProtection="1">
      <alignment horizontal="right" vertical="center"/>
      <protection/>
    </xf>
    <xf numFmtId="189" fontId="23" fillId="0" borderId="130" xfId="0" applyNumberFormat="1" applyFont="1" applyFill="1" applyBorder="1" applyAlignment="1" applyProtection="1">
      <alignment horizontal="right" vertical="center"/>
      <protection/>
    </xf>
    <xf numFmtId="0" fontId="23" fillId="0" borderId="113" xfId="0" applyFont="1" applyFill="1" applyBorder="1" applyAlignment="1" applyProtection="1">
      <alignment horizontal="center" vertical="center"/>
      <protection/>
    </xf>
    <xf numFmtId="179" fontId="22" fillId="0" borderId="56" xfId="0" applyNumberFormat="1" applyFont="1" applyFill="1" applyBorder="1" applyAlignment="1" applyProtection="1">
      <alignment vertical="center"/>
      <protection/>
    </xf>
    <xf numFmtId="179" fontId="23" fillId="0" borderId="113" xfId="49" applyNumberFormat="1" applyFont="1" applyFill="1" applyBorder="1" applyAlignment="1" applyProtection="1">
      <alignment horizontal="right" vertical="center"/>
      <protection/>
    </xf>
    <xf numFmtId="0" fontId="23" fillId="0" borderId="56" xfId="0" applyFont="1" applyFill="1" applyBorder="1" applyAlignment="1" applyProtection="1">
      <alignment vertical="center"/>
      <protection/>
    </xf>
    <xf numFmtId="0" fontId="23" fillId="0" borderId="131" xfId="0" applyFont="1" applyBorder="1" applyAlignment="1" applyProtection="1">
      <alignment horizontal="center" vertical="center"/>
      <protection/>
    </xf>
    <xf numFmtId="0" fontId="23" fillId="0" borderId="132" xfId="0" applyFont="1" applyFill="1" applyBorder="1" applyAlignment="1" applyProtection="1">
      <alignment horizontal="distributed" vertical="center"/>
      <protection/>
    </xf>
    <xf numFmtId="0" fontId="23" fillId="0" borderId="133" xfId="0" applyFont="1" applyFill="1" applyBorder="1" applyAlignment="1" applyProtection="1">
      <alignment horizontal="center" vertical="center"/>
      <protection/>
    </xf>
    <xf numFmtId="179" fontId="18" fillId="0" borderId="96" xfId="49" applyNumberFormat="1" applyFont="1" applyFill="1" applyBorder="1" applyAlignment="1" applyProtection="1">
      <alignment horizontal="right" vertical="center"/>
      <protection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2" xfId="0" applyFont="1" applyFill="1" applyBorder="1" applyAlignment="1">
      <alignment horizontal="distributed" vertical="center"/>
    </xf>
    <xf numFmtId="0" fontId="18" fillId="0" borderId="13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34" xfId="0" applyFont="1" applyBorder="1" applyAlignment="1">
      <alignment horizontal="distributed" vertical="center"/>
    </xf>
    <xf numFmtId="179" fontId="23" fillId="0" borderId="45" xfId="0" applyNumberFormat="1" applyFont="1" applyFill="1" applyBorder="1" applyAlignment="1">
      <alignment vertical="center"/>
    </xf>
    <xf numFmtId="179" fontId="23" fillId="0" borderId="3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72" xfId="0" applyNumberFormat="1" applyFont="1" applyFill="1" applyBorder="1" applyAlignment="1">
      <alignment vertical="center"/>
    </xf>
    <xf numFmtId="179" fontId="23" fillId="0" borderId="34" xfId="0" applyNumberFormat="1" applyFont="1" applyFill="1" applyBorder="1" applyAlignment="1">
      <alignment vertical="center"/>
    </xf>
    <xf numFmtId="179" fontId="23" fillId="0" borderId="135" xfId="49" applyNumberFormat="1" applyFont="1" applyFill="1" applyBorder="1" applyAlignment="1">
      <alignment vertical="center"/>
    </xf>
    <xf numFmtId="0" fontId="22" fillId="0" borderId="136" xfId="0" applyFont="1" applyBorder="1" applyAlignment="1">
      <alignment horizontal="distributed" vertical="center"/>
    </xf>
    <xf numFmtId="0" fontId="18" fillId="0" borderId="137" xfId="0" applyFont="1" applyBorder="1" applyAlignment="1" applyProtection="1">
      <alignment horizontal="distributed" vertical="center" indent="1"/>
      <protection/>
    </xf>
    <xf numFmtId="179" fontId="18" fillId="0" borderId="138" xfId="49" applyNumberFormat="1" applyFont="1" applyFill="1" applyBorder="1" applyAlignment="1" applyProtection="1">
      <alignment vertical="center"/>
      <protection/>
    </xf>
    <xf numFmtId="179" fontId="18" fillId="0" borderId="139" xfId="49" applyNumberFormat="1" applyFont="1" applyFill="1" applyBorder="1" applyAlignment="1" applyProtection="1">
      <alignment vertical="center"/>
      <protection/>
    </xf>
    <xf numFmtId="179" fontId="18" fillId="0" borderId="140" xfId="49" applyNumberFormat="1" applyFont="1" applyFill="1" applyBorder="1" applyAlignment="1" applyProtection="1">
      <alignment vertical="center"/>
      <protection/>
    </xf>
    <xf numFmtId="179" fontId="18" fillId="0" borderId="90" xfId="49" applyNumberFormat="1" applyFont="1" applyFill="1" applyBorder="1" applyAlignment="1" applyProtection="1">
      <alignment vertical="center"/>
      <protection/>
    </xf>
    <xf numFmtId="179" fontId="18" fillId="0" borderId="141" xfId="49" applyNumberFormat="1" applyFont="1" applyFill="1" applyBorder="1" applyAlignment="1" applyProtection="1">
      <alignment vertical="center"/>
      <protection/>
    </xf>
    <xf numFmtId="179" fontId="18" fillId="0" borderId="142" xfId="49" applyNumberFormat="1" applyFont="1" applyFill="1" applyBorder="1" applyAlignment="1" applyProtection="1">
      <alignment vertical="center"/>
      <protection/>
    </xf>
    <xf numFmtId="179" fontId="18" fillId="0" borderId="72" xfId="49" applyNumberFormat="1" applyFont="1" applyFill="1" applyBorder="1" applyAlignment="1" applyProtection="1">
      <alignment vertical="center"/>
      <protection/>
    </xf>
    <xf numFmtId="179" fontId="18" fillId="0" borderId="143" xfId="49" applyNumberFormat="1" applyFont="1" applyFill="1" applyBorder="1" applyAlignment="1" applyProtection="1">
      <alignment vertical="center"/>
      <protection/>
    </xf>
    <xf numFmtId="179" fontId="18" fillId="0" borderId="53" xfId="49" applyNumberFormat="1" applyFont="1" applyFill="1" applyBorder="1" applyAlignment="1" applyProtection="1">
      <alignment vertical="center"/>
      <protection/>
    </xf>
    <xf numFmtId="179" fontId="18" fillId="0" borderId="144" xfId="49" applyNumberFormat="1" applyFont="1" applyFill="1" applyBorder="1" applyAlignment="1" applyProtection="1">
      <alignment vertical="center"/>
      <protection/>
    </xf>
    <xf numFmtId="0" fontId="23" fillId="0" borderId="133" xfId="0" applyFont="1" applyBorder="1" applyAlignment="1">
      <alignment horizontal="center" vertical="center"/>
    </xf>
    <xf numFmtId="179" fontId="18" fillId="12" borderId="21" xfId="49" applyNumberFormat="1" applyFont="1" applyFill="1" applyBorder="1" applyAlignment="1" applyProtection="1">
      <alignment vertical="center"/>
      <protection/>
    </xf>
    <xf numFmtId="179" fontId="18" fillId="12" borderId="20" xfId="49" applyNumberFormat="1" applyFont="1" applyFill="1" applyBorder="1" applyAlignment="1" applyProtection="1">
      <alignment vertical="center"/>
      <protection/>
    </xf>
    <xf numFmtId="179" fontId="19" fillId="12" borderId="21" xfId="49" applyNumberFormat="1" applyFont="1" applyFill="1" applyBorder="1" applyAlignment="1">
      <alignment vertical="center"/>
    </xf>
    <xf numFmtId="0" fontId="23" fillId="0" borderId="65" xfId="0" applyFont="1" applyFill="1" applyBorder="1" applyAlignment="1" applyProtection="1">
      <alignment horizontal="center" vertical="center"/>
      <protection/>
    </xf>
    <xf numFmtId="179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9" fontId="30" fillId="0" borderId="130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113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145" xfId="0" applyNumberFormat="1" applyFont="1" applyFill="1" applyBorder="1" applyAlignment="1">
      <alignment horizontal="center" vertical="center" shrinkToFit="1"/>
    </xf>
    <xf numFmtId="179" fontId="19" fillId="0" borderId="146" xfId="0" applyNumberFormat="1" applyFont="1" applyFill="1" applyBorder="1" applyAlignment="1">
      <alignment horizontal="center" vertical="center" shrinkToFit="1"/>
    </xf>
    <xf numFmtId="179" fontId="19" fillId="0" borderId="147" xfId="0" applyNumberFormat="1" applyFont="1" applyFill="1" applyBorder="1" applyAlignment="1">
      <alignment horizontal="center" vertical="center" shrinkToFit="1"/>
    </xf>
    <xf numFmtId="179" fontId="18" fillId="0" borderId="22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>
      <alignment horizontal="center" vertical="center" wrapText="1" shrinkToFit="1"/>
    </xf>
    <xf numFmtId="179" fontId="18" fillId="0" borderId="62" xfId="0" applyNumberFormat="1" applyFont="1" applyFill="1" applyBorder="1" applyAlignment="1">
      <alignment horizontal="center" vertical="center" wrapText="1" shrinkToFit="1"/>
    </xf>
    <xf numFmtId="180" fontId="18" fillId="0" borderId="10" xfId="0" applyNumberFormat="1" applyFont="1" applyFill="1" applyBorder="1" applyAlignment="1">
      <alignment vertical="center"/>
    </xf>
    <xf numFmtId="180" fontId="18" fillId="0" borderId="10" xfId="42" applyNumberFormat="1" applyFont="1" applyFill="1" applyBorder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9" fontId="19" fillId="0" borderId="58" xfId="49" applyNumberFormat="1" applyFont="1" applyFill="1" applyBorder="1" applyAlignment="1" applyProtection="1">
      <alignment vertical="center"/>
      <protection/>
    </xf>
    <xf numFmtId="179" fontId="19" fillId="0" borderId="148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>
      <alignment vertical="center"/>
    </xf>
    <xf numFmtId="180" fontId="19" fillId="0" borderId="121" xfId="0" applyNumberFormat="1" applyFont="1" applyFill="1" applyBorder="1" applyAlignment="1">
      <alignment vertical="center"/>
    </xf>
    <xf numFmtId="180" fontId="19" fillId="0" borderId="85" xfId="0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18" fillId="0" borderId="149" xfId="0" applyFont="1" applyFill="1" applyBorder="1" applyAlignment="1" applyProtection="1">
      <alignment horizontal="distributed" vertical="center"/>
      <protection/>
    </xf>
    <xf numFmtId="0" fontId="71" fillId="0" borderId="0" xfId="0" applyFont="1" applyAlignment="1" applyProtection="1">
      <alignment vertical="center"/>
      <protection/>
    </xf>
    <xf numFmtId="179" fontId="23" fillId="0" borderId="119" xfId="0" applyNumberFormat="1" applyFont="1" applyFill="1" applyBorder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vertical="center"/>
      <protection/>
    </xf>
    <xf numFmtId="193" fontId="23" fillId="0" borderId="150" xfId="0" applyNumberFormat="1" applyFont="1" applyFill="1" applyBorder="1" applyAlignment="1" applyProtection="1">
      <alignment horizontal="center" vertical="center"/>
      <protection/>
    </xf>
    <xf numFmtId="181" fontId="23" fillId="0" borderId="111" xfId="0" applyNumberFormat="1" applyFont="1" applyFill="1" applyBorder="1" applyAlignment="1" applyProtection="1">
      <alignment horizontal="center" vertical="center"/>
      <protection/>
    </xf>
    <xf numFmtId="181" fontId="23" fillId="0" borderId="151" xfId="0" applyNumberFormat="1" applyFont="1" applyFill="1" applyBorder="1" applyAlignment="1" applyProtection="1">
      <alignment vertical="center"/>
      <protection/>
    </xf>
    <xf numFmtId="193" fontId="23" fillId="0" borderId="87" xfId="0" applyNumberFormat="1" applyFont="1" applyFill="1" applyBorder="1" applyAlignment="1" applyProtection="1">
      <alignment horizontal="right" vertical="center"/>
      <protection/>
    </xf>
    <xf numFmtId="194" fontId="23" fillId="0" borderId="58" xfId="0" applyNumberFormat="1" applyFont="1" applyFill="1" applyBorder="1" applyAlignment="1" applyProtection="1">
      <alignment horizontal="center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/>
    </xf>
    <xf numFmtId="179" fontId="19" fillId="0" borderId="58" xfId="0" applyNumberFormat="1" applyFont="1" applyFill="1" applyBorder="1" applyAlignment="1" applyProtection="1">
      <alignment vertical="center"/>
      <protection/>
    </xf>
    <xf numFmtId="38" fontId="18" fillId="0" borderId="60" xfId="0" applyNumberFormat="1" applyFont="1" applyFill="1" applyBorder="1" applyAlignment="1" applyProtection="1">
      <alignment vertical="center"/>
      <protection/>
    </xf>
    <xf numFmtId="177" fontId="18" fillId="0" borderId="152" xfId="42" applyNumberFormat="1" applyFont="1" applyFill="1" applyBorder="1" applyAlignment="1" applyProtection="1">
      <alignment vertical="center"/>
      <protection/>
    </xf>
    <xf numFmtId="177" fontId="18" fillId="0" borderId="60" xfId="42" applyNumberFormat="1" applyFont="1" applyFill="1" applyBorder="1" applyAlignment="1" applyProtection="1">
      <alignment vertical="center"/>
      <protection/>
    </xf>
    <xf numFmtId="179" fontId="18" fillId="0" borderId="60" xfId="0" applyNumberFormat="1" applyFont="1" applyFill="1" applyBorder="1" applyAlignment="1" applyProtection="1">
      <alignment vertical="center"/>
      <protection/>
    </xf>
    <xf numFmtId="181" fontId="22" fillId="0" borderId="10" xfId="0" applyNumberFormat="1" applyFont="1" applyFill="1" applyBorder="1" applyAlignment="1" applyProtection="1">
      <alignment horizontal="center" vertical="center"/>
      <protection/>
    </xf>
    <xf numFmtId="38" fontId="18" fillId="0" borderId="60" xfId="49" applyFont="1" applyFill="1" applyBorder="1" applyAlignment="1" applyProtection="1">
      <alignment vertical="center"/>
      <protection/>
    </xf>
    <xf numFmtId="38" fontId="18" fillId="0" borderId="12" xfId="49" applyFont="1" applyFill="1" applyBorder="1" applyAlignment="1" applyProtection="1">
      <alignment vertical="center"/>
      <protection/>
    </xf>
    <xf numFmtId="179" fontId="19" fillId="0" borderId="103" xfId="49" applyNumberFormat="1" applyFont="1" applyFill="1" applyBorder="1" applyAlignment="1">
      <alignment vertical="center"/>
    </xf>
    <xf numFmtId="179" fontId="19" fillId="0" borderId="60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 applyProtection="1">
      <alignment vertical="center"/>
      <protection/>
    </xf>
    <xf numFmtId="180" fontId="18" fillId="0" borderId="113" xfId="0" applyNumberFormat="1" applyFont="1" applyFill="1" applyBorder="1" applyAlignment="1" applyProtection="1">
      <alignment vertical="center"/>
      <protection/>
    </xf>
    <xf numFmtId="180" fontId="18" fillId="0" borderId="113" xfId="42" applyNumberFormat="1" applyFont="1" applyFill="1" applyBorder="1" applyAlignment="1" applyProtection="1">
      <alignment vertical="center"/>
      <protection/>
    </xf>
    <xf numFmtId="180" fontId="18" fillId="0" borderId="60" xfId="0" applyNumberFormat="1" applyFont="1" applyFill="1" applyBorder="1" applyAlignment="1" applyProtection="1">
      <alignment vertical="center"/>
      <protection/>
    </xf>
    <xf numFmtId="180" fontId="19" fillId="0" borderId="61" xfId="0" applyNumberFormat="1" applyFont="1" applyFill="1" applyBorder="1" applyAlignment="1" applyProtection="1">
      <alignment vertical="center"/>
      <protection/>
    </xf>
    <xf numFmtId="180" fontId="19" fillId="0" borderId="105" xfId="0" applyNumberFormat="1" applyFont="1" applyFill="1" applyBorder="1" applyAlignment="1" applyProtection="1">
      <alignment vertical="center"/>
      <protection/>
    </xf>
    <xf numFmtId="180" fontId="19" fillId="0" borderId="61" xfId="0" applyNumberFormat="1" applyFont="1" applyFill="1" applyBorder="1" applyAlignment="1">
      <alignment vertical="center"/>
    </xf>
    <xf numFmtId="180" fontId="19" fillId="0" borderId="105" xfId="0" applyNumberFormat="1" applyFont="1" applyFill="1" applyBorder="1" applyAlignment="1">
      <alignment vertical="center"/>
    </xf>
    <xf numFmtId="180" fontId="18" fillId="0" borderId="153" xfId="0" applyNumberFormat="1" applyFont="1" applyFill="1" applyBorder="1" applyAlignment="1">
      <alignment vertical="center"/>
    </xf>
    <xf numFmtId="180" fontId="18" fillId="0" borderId="153" xfId="42" applyNumberFormat="1" applyFont="1" applyFill="1" applyBorder="1" applyAlignment="1">
      <alignment vertical="center"/>
    </xf>
    <xf numFmtId="180" fontId="19" fillId="0" borderId="154" xfId="0" applyNumberFormat="1" applyFont="1" applyFill="1" applyBorder="1" applyAlignment="1">
      <alignment vertical="center"/>
    </xf>
    <xf numFmtId="180" fontId="19" fillId="0" borderId="155" xfId="0" applyNumberFormat="1" applyFont="1" applyFill="1" applyBorder="1" applyAlignment="1">
      <alignment vertical="center"/>
    </xf>
    <xf numFmtId="179" fontId="18" fillId="0" borderId="60" xfId="49" applyNumberFormat="1" applyFont="1" applyFill="1" applyBorder="1" applyAlignment="1" applyProtection="1">
      <alignment vertical="center"/>
      <protection/>
    </xf>
    <xf numFmtId="179" fontId="18" fillId="0" borderId="60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23" fillId="0" borderId="14" xfId="0" applyFont="1" applyFill="1" applyBorder="1" applyAlignment="1">
      <alignment horizontal="distributed" vertical="center"/>
    </xf>
    <xf numFmtId="179" fontId="22" fillId="0" borderId="110" xfId="0" applyNumberFormat="1" applyFont="1" applyFill="1" applyBorder="1" applyAlignment="1" applyProtection="1">
      <alignment vertical="center"/>
      <protection/>
    </xf>
    <xf numFmtId="179" fontId="23" fillId="0" borderId="10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79" fontId="23" fillId="0" borderId="11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 applyProtection="1">
      <alignment vertical="center"/>
      <protection locked="0"/>
    </xf>
    <xf numFmtId="179" fontId="23" fillId="0" borderId="12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 applyProtection="1">
      <alignment vertical="center"/>
      <protection locked="0"/>
    </xf>
    <xf numFmtId="179" fontId="23" fillId="0" borderId="69" xfId="49" applyNumberFormat="1" applyFont="1" applyFill="1" applyBorder="1" applyAlignment="1">
      <alignment vertical="center"/>
    </xf>
    <xf numFmtId="179" fontId="18" fillId="0" borderId="156" xfId="0" applyNumberFormat="1" applyFont="1" applyFill="1" applyBorder="1" applyAlignment="1" applyProtection="1">
      <alignment vertical="center"/>
      <protection/>
    </xf>
    <xf numFmtId="181" fontId="22" fillId="0" borderId="66" xfId="0" applyNumberFormat="1" applyFont="1" applyFill="1" applyBorder="1" applyAlignment="1" applyProtection="1">
      <alignment horizontal="right" vertical="center"/>
      <protection/>
    </xf>
    <xf numFmtId="179" fontId="22" fillId="0" borderId="10" xfId="49" applyNumberFormat="1" applyFont="1" applyFill="1" applyBorder="1" applyAlignment="1" applyProtection="1">
      <alignment vertical="center"/>
      <protection/>
    </xf>
    <xf numFmtId="179" fontId="18" fillId="0" borderId="147" xfId="0" applyNumberFormat="1" applyFont="1" applyFill="1" applyBorder="1" applyAlignment="1" applyProtection="1">
      <alignment vertical="center"/>
      <protection/>
    </xf>
    <xf numFmtId="181" fontId="22" fillId="0" borderId="66" xfId="0" applyNumberFormat="1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vertical="center"/>
      <protection/>
    </xf>
    <xf numFmtId="179" fontId="22" fillId="0" borderId="157" xfId="49" applyNumberFormat="1" applyFont="1" applyFill="1" applyBorder="1" applyAlignment="1" applyProtection="1">
      <alignment vertical="center"/>
      <protection locked="0"/>
    </xf>
    <xf numFmtId="179" fontId="22" fillId="0" borderId="158" xfId="49" applyNumberFormat="1" applyFont="1" applyFill="1" applyBorder="1" applyAlignment="1" applyProtection="1">
      <alignment vertical="center"/>
      <protection locked="0"/>
    </xf>
    <xf numFmtId="179" fontId="22" fillId="0" borderId="113" xfId="49" applyNumberFormat="1" applyFont="1" applyFill="1" applyBorder="1" applyAlignment="1" applyProtection="1">
      <alignment vertical="center"/>
      <protection locked="0"/>
    </xf>
    <xf numFmtId="181" fontId="22" fillId="0" borderId="15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79" fontId="19" fillId="0" borderId="58" xfId="49" applyNumberFormat="1" applyFont="1" applyFill="1" applyBorder="1" applyAlignment="1">
      <alignment vertical="center"/>
    </xf>
    <xf numFmtId="181" fontId="23" fillId="0" borderId="159" xfId="0" applyNumberFormat="1" applyFont="1" applyFill="1" applyBorder="1" applyAlignment="1" applyProtection="1">
      <alignment horizontal="center" vertical="center"/>
      <protection/>
    </xf>
    <xf numFmtId="181" fontId="23" fillId="0" borderId="76" xfId="0" applyNumberFormat="1" applyFont="1" applyFill="1" applyBorder="1" applyAlignment="1" applyProtection="1">
      <alignment horizontal="center" vertical="center"/>
      <protection/>
    </xf>
    <xf numFmtId="181" fontId="23" fillId="0" borderId="160" xfId="0" applyNumberFormat="1" applyFont="1" applyFill="1" applyBorder="1" applyAlignment="1" applyProtection="1">
      <alignment horizontal="center" vertical="center"/>
      <protection/>
    </xf>
    <xf numFmtId="0" fontId="23" fillId="0" borderId="161" xfId="0" applyFont="1" applyFill="1" applyBorder="1" applyAlignment="1" applyProtection="1">
      <alignment vertical="center"/>
      <protection/>
    </xf>
    <xf numFmtId="193" fontId="23" fillId="0" borderId="76" xfId="0" applyNumberFormat="1" applyFont="1" applyFill="1" applyBorder="1" applyAlignment="1" applyProtection="1">
      <alignment horizontal="center" vertical="center"/>
      <protection/>
    </xf>
    <xf numFmtId="179" fontId="23" fillId="0" borderId="92" xfId="0" applyNumberFormat="1" applyFont="1" applyFill="1" applyBorder="1" applyAlignment="1" applyProtection="1">
      <alignment vertical="center"/>
      <protection/>
    </xf>
    <xf numFmtId="179" fontId="22" fillId="0" borderId="18" xfId="49" applyNumberFormat="1" applyFont="1" applyFill="1" applyBorder="1" applyAlignment="1" applyProtection="1">
      <alignment vertical="center"/>
      <protection/>
    </xf>
    <xf numFmtId="179" fontId="23" fillId="0" borderId="93" xfId="0" applyNumberFormat="1" applyFont="1" applyFill="1" applyBorder="1" applyAlignment="1" applyProtection="1">
      <alignment horizontal="right" vertical="center"/>
      <protection/>
    </xf>
    <xf numFmtId="179" fontId="23" fillId="0" borderId="95" xfId="0" applyNumberFormat="1" applyFont="1" applyFill="1" applyBorder="1" applyAlignment="1" applyProtection="1">
      <alignment vertical="center"/>
      <protection/>
    </xf>
    <xf numFmtId="179" fontId="18" fillId="0" borderId="162" xfId="49" applyNumberFormat="1" applyFont="1" applyFill="1" applyBorder="1" applyAlignment="1" applyProtection="1">
      <alignment vertical="center"/>
      <protection locked="0"/>
    </xf>
    <xf numFmtId="179" fontId="18" fillId="0" borderId="163" xfId="49" applyNumberFormat="1" applyFont="1" applyFill="1" applyBorder="1" applyAlignment="1" applyProtection="1">
      <alignment vertical="center"/>
      <protection locked="0"/>
    </xf>
    <xf numFmtId="179" fontId="18" fillId="0" borderId="164" xfId="49" applyNumberFormat="1" applyFont="1" applyFill="1" applyBorder="1" applyAlignment="1" applyProtection="1">
      <alignment vertical="center"/>
      <protection locked="0"/>
    </xf>
    <xf numFmtId="179" fontId="18" fillId="0" borderId="165" xfId="49" applyNumberFormat="1" applyFont="1" applyFill="1" applyBorder="1" applyAlignment="1" applyProtection="1">
      <alignment vertical="center"/>
      <protection locked="0"/>
    </xf>
    <xf numFmtId="179" fontId="18" fillId="0" borderId="108" xfId="49" applyNumberFormat="1" applyFont="1" applyFill="1" applyBorder="1" applyAlignment="1" applyProtection="1">
      <alignment vertical="center"/>
      <protection locked="0"/>
    </xf>
    <xf numFmtId="179" fontId="18" fillId="0" borderId="83" xfId="49" applyNumberFormat="1" applyFont="1" applyFill="1" applyBorder="1" applyAlignment="1" applyProtection="1">
      <alignment vertical="center"/>
      <protection locked="0"/>
    </xf>
    <xf numFmtId="179" fontId="19" fillId="0" borderId="76" xfId="49" applyNumberFormat="1" applyFont="1" applyFill="1" applyBorder="1" applyAlignment="1" applyProtection="1">
      <alignment vertical="center"/>
      <protection locked="0"/>
    </xf>
    <xf numFmtId="179" fontId="19" fillId="0" borderId="91" xfId="0" applyNumberFormat="1" applyFont="1" applyFill="1" applyBorder="1" applyAlignment="1" applyProtection="1">
      <alignment vertical="center"/>
      <protection locked="0"/>
    </xf>
    <xf numFmtId="179" fontId="19" fillId="0" borderId="166" xfId="49" applyNumberFormat="1" applyFont="1" applyFill="1" applyBorder="1" applyAlignment="1" applyProtection="1">
      <alignment vertical="center"/>
      <protection locked="0"/>
    </xf>
    <xf numFmtId="179" fontId="19" fillId="0" borderId="161" xfId="49" applyNumberFormat="1" applyFont="1" applyFill="1" applyBorder="1" applyAlignment="1" applyProtection="1">
      <alignment vertical="center"/>
      <protection locked="0"/>
    </xf>
    <xf numFmtId="179" fontId="19" fillId="0" borderId="95" xfId="49" applyNumberFormat="1" applyFont="1" applyFill="1" applyBorder="1" applyAlignment="1" applyProtection="1">
      <alignment vertical="center"/>
      <protection locked="0"/>
    </xf>
    <xf numFmtId="179" fontId="19" fillId="0" borderId="60" xfId="49" applyNumberFormat="1" applyFont="1" applyFill="1" applyBorder="1" applyAlignment="1" applyProtection="1">
      <alignment vertical="center"/>
      <protection/>
    </xf>
    <xf numFmtId="179" fontId="19" fillId="0" borderId="152" xfId="0" applyNumberFormat="1" applyFont="1" applyFill="1" applyBorder="1" applyAlignment="1" applyProtection="1">
      <alignment vertical="center"/>
      <protection/>
    </xf>
    <xf numFmtId="179" fontId="19" fillId="0" borderId="60" xfId="49" applyNumberFormat="1" applyFont="1" applyFill="1" applyBorder="1" applyAlignment="1" applyProtection="1">
      <alignment horizontal="right" vertical="center"/>
      <protection/>
    </xf>
    <xf numFmtId="179" fontId="19" fillId="0" borderId="113" xfId="49" applyNumberFormat="1" applyFont="1" applyFill="1" applyBorder="1" applyAlignment="1" applyProtection="1">
      <alignment vertical="center"/>
      <protection/>
    </xf>
    <xf numFmtId="179" fontId="19" fillId="0" borderId="115" xfId="49" applyNumberFormat="1" applyFont="1" applyFill="1" applyBorder="1" applyAlignment="1" applyProtection="1">
      <alignment vertical="center"/>
      <protection/>
    </xf>
    <xf numFmtId="179" fontId="18" fillId="0" borderId="166" xfId="49" applyNumberFormat="1" applyFont="1" applyFill="1" applyBorder="1" applyAlignment="1" applyProtection="1">
      <alignment vertical="center"/>
      <protection locked="0"/>
    </xf>
    <xf numFmtId="179" fontId="18" fillId="0" borderId="76" xfId="49" applyNumberFormat="1" applyFont="1" applyFill="1" applyBorder="1" applyAlignment="1" applyProtection="1">
      <alignment vertical="center"/>
      <protection locked="0"/>
    </xf>
    <xf numFmtId="179" fontId="18" fillId="0" borderId="91" xfId="49" applyNumberFormat="1" applyFont="1" applyFill="1" applyBorder="1" applyAlignment="1" applyProtection="1">
      <alignment vertical="center"/>
      <protection locked="0"/>
    </xf>
    <xf numFmtId="179" fontId="18" fillId="0" borderId="76" xfId="0" applyNumberFormat="1" applyFont="1" applyFill="1" applyBorder="1" applyAlignment="1" applyProtection="1">
      <alignment vertical="center"/>
      <protection locked="0"/>
    </xf>
    <xf numFmtId="179" fontId="18" fillId="0" borderId="76" xfId="0" applyNumberFormat="1" applyFont="1" applyFill="1" applyBorder="1" applyAlignment="1" applyProtection="1">
      <alignment vertical="center"/>
      <protection/>
    </xf>
    <xf numFmtId="179" fontId="22" fillId="0" borderId="163" xfId="0" applyNumberFormat="1" applyFont="1" applyFill="1" applyBorder="1" applyAlignment="1" applyProtection="1">
      <alignment vertical="center"/>
      <protection locked="0"/>
    </xf>
    <xf numFmtId="179" fontId="23" fillId="0" borderId="83" xfId="0" applyNumberFormat="1" applyFont="1" applyFill="1" applyBorder="1" applyAlignment="1" applyProtection="1">
      <alignment vertical="center"/>
      <protection locked="0"/>
    </xf>
    <xf numFmtId="179" fontId="23" fillId="0" borderId="167" xfId="0" applyNumberFormat="1" applyFont="1" applyFill="1" applyBorder="1" applyAlignment="1">
      <alignment vertical="center"/>
    </xf>
    <xf numFmtId="179" fontId="23" fillId="0" borderId="165" xfId="0" applyNumberFormat="1" applyFont="1" applyFill="1" applyBorder="1" applyAlignment="1" applyProtection="1">
      <alignment vertical="center"/>
      <protection locked="0"/>
    </xf>
    <xf numFmtId="179" fontId="23" fillId="0" borderId="163" xfId="0" applyNumberFormat="1" applyFont="1" applyFill="1" applyBorder="1" applyAlignment="1" applyProtection="1">
      <alignment vertical="center"/>
      <protection locked="0"/>
    </xf>
    <xf numFmtId="179" fontId="23" fillId="0" borderId="168" xfId="49" applyNumberFormat="1" applyFont="1" applyFill="1" applyBorder="1" applyAlignment="1">
      <alignment vertical="center"/>
    </xf>
    <xf numFmtId="181" fontId="22" fillId="0" borderId="159" xfId="0" applyNumberFormat="1" applyFont="1" applyFill="1" applyBorder="1" applyAlignment="1" applyProtection="1">
      <alignment horizontal="center" vertical="center"/>
      <protection/>
    </xf>
    <xf numFmtId="179" fontId="22" fillId="0" borderId="83" xfId="49" applyNumberFormat="1" applyFont="1" applyFill="1" applyBorder="1" applyAlignment="1" applyProtection="1">
      <alignment vertical="center"/>
      <protection locked="0"/>
    </xf>
    <xf numFmtId="179" fontId="18" fillId="0" borderId="169" xfId="0" applyNumberFormat="1" applyFont="1" applyFill="1" applyBorder="1" applyAlignment="1" applyProtection="1">
      <alignment vertical="center"/>
      <protection/>
    </xf>
    <xf numFmtId="179" fontId="18" fillId="0" borderId="103" xfId="0" applyNumberFormat="1" applyFont="1" applyFill="1" applyBorder="1" applyAlignment="1" applyProtection="1">
      <alignment vertical="center"/>
      <protection/>
    </xf>
    <xf numFmtId="179" fontId="18" fillId="0" borderId="170" xfId="49" applyNumberFormat="1" applyFont="1" applyFill="1" applyBorder="1" applyAlignment="1" applyProtection="1">
      <alignment vertical="center"/>
      <protection locked="0"/>
    </xf>
    <xf numFmtId="179" fontId="18" fillId="0" borderId="108" xfId="49" applyNumberFormat="1" applyFont="1" applyFill="1" applyBorder="1" applyAlignment="1" applyProtection="1">
      <alignment vertical="center"/>
      <protection/>
    </xf>
    <xf numFmtId="179" fontId="18" fillId="0" borderId="83" xfId="49" applyNumberFormat="1" applyFont="1" applyFill="1" applyBorder="1" applyAlignment="1" applyProtection="1">
      <alignment vertical="center"/>
      <protection/>
    </xf>
    <xf numFmtId="179" fontId="18" fillId="0" borderId="171" xfId="49" applyNumberFormat="1" applyFont="1" applyFill="1" applyBorder="1" applyAlignment="1" applyProtection="1">
      <alignment vertical="center"/>
      <protection locked="0"/>
    </xf>
    <xf numFmtId="179" fontId="18" fillId="0" borderId="172" xfId="49" applyNumberFormat="1" applyFont="1" applyFill="1" applyBorder="1" applyAlignment="1" applyProtection="1">
      <alignment vertical="center"/>
      <protection locked="0"/>
    </xf>
    <xf numFmtId="179" fontId="18" fillId="0" borderId="173" xfId="49" applyNumberFormat="1" applyFont="1" applyFill="1" applyBorder="1" applyAlignment="1" applyProtection="1">
      <alignment vertical="center"/>
      <protection locked="0"/>
    </xf>
    <xf numFmtId="179" fontId="18" fillId="0" borderId="108" xfId="0" applyNumberFormat="1" applyFont="1" applyFill="1" applyBorder="1" applyAlignment="1" applyProtection="1">
      <alignment vertical="center"/>
      <protection/>
    </xf>
    <xf numFmtId="179" fontId="18" fillId="0" borderId="174" xfId="49" applyNumberFormat="1" applyFont="1" applyFill="1" applyBorder="1" applyAlignment="1" applyProtection="1">
      <alignment vertical="center"/>
      <protection locked="0"/>
    </xf>
    <xf numFmtId="179" fontId="18" fillId="0" borderId="175" xfId="49" applyNumberFormat="1" applyFont="1" applyFill="1" applyBorder="1" applyAlignment="1" applyProtection="1">
      <alignment vertical="center"/>
      <protection/>
    </xf>
    <xf numFmtId="179" fontId="22" fillId="0" borderId="84" xfId="0" applyNumberFormat="1" applyFont="1" applyFill="1" applyBorder="1" applyAlignment="1" applyProtection="1">
      <alignment vertical="center"/>
      <protection/>
    </xf>
    <xf numFmtId="179" fontId="22" fillId="0" borderId="85" xfId="0" applyNumberFormat="1" applyFont="1" applyFill="1" applyBorder="1" applyAlignment="1" applyProtection="1">
      <alignment vertical="center"/>
      <protection/>
    </xf>
    <xf numFmtId="179" fontId="18" fillId="0" borderId="73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 locked="0"/>
    </xf>
    <xf numFmtId="179" fontId="18" fillId="0" borderId="47" xfId="49" applyNumberFormat="1" applyFont="1" applyFill="1" applyBorder="1" applyAlignment="1" applyProtection="1">
      <alignment vertical="center"/>
      <protection locked="0"/>
    </xf>
    <xf numFmtId="179" fontId="19" fillId="0" borderId="176" xfId="49" applyNumberFormat="1" applyFont="1" applyFill="1" applyBorder="1" applyAlignment="1" applyProtection="1">
      <alignment vertical="center"/>
      <protection/>
    </xf>
    <xf numFmtId="179" fontId="19" fillId="0" borderId="176" xfId="49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 applyProtection="1">
      <alignment vertical="center"/>
      <protection/>
    </xf>
    <xf numFmtId="179" fontId="22" fillId="0" borderId="73" xfId="0" applyNumberFormat="1" applyFont="1" applyFill="1" applyBorder="1" applyAlignment="1" applyProtection="1">
      <alignment vertical="center"/>
      <protection locked="0"/>
    </xf>
    <xf numFmtId="179" fontId="23" fillId="0" borderId="47" xfId="0" applyNumberFormat="1" applyFont="1" applyFill="1" applyBorder="1" applyAlignment="1" applyProtection="1">
      <alignment vertical="center"/>
      <protection locked="0"/>
    </xf>
    <xf numFmtId="179" fontId="23" fillId="0" borderId="176" xfId="0" applyNumberFormat="1" applyFont="1" applyFill="1" applyBorder="1" applyAlignment="1">
      <alignment vertical="center"/>
    </xf>
    <xf numFmtId="179" fontId="23" fillId="0" borderId="73" xfId="0" applyNumberFormat="1" applyFont="1" applyFill="1" applyBorder="1" applyAlignment="1" applyProtection="1">
      <alignment vertical="center"/>
      <protection locked="0"/>
    </xf>
    <xf numFmtId="179" fontId="23" fillId="0" borderId="46" xfId="0" applyNumberFormat="1" applyFont="1" applyFill="1" applyBorder="1" applyAlignment="1" applyProtection="1">
      <alignment vertical="center"/>
      <protection locked="0"/>
    </xf>
    <xf numFmtId="179" fontId="23" fillId="0" borderId="177" xfId="49" applyNumberFormat="1" applyFont="1" applyFill="1" applyBorder="1" applyAlignment="1">
      <alignment vertical="center"/>
    </xf>
    <xf numFmtId="179" fontId="37" fillId="0" borderId="0" xfId="0" applyNumberFormat="1" applyFont="1" applyFill="1" applyAlignment="1">
      <alignment vertical="center"/>
    </xf>
    <xf numFmtId="181" fontId="22" fillId="0" borderId="176" xfId="0" applyNumberFormat="1" applyFont="1" applyFill="1" applyBorder="1" applyAlignment="1" applyProtection="1">
      <alignment horizontal="center" vertical="center"/>
      <protection/>
    </xf>
    <xf numFmtId="179" fontId="22" fillId="0" borderId="176" xfId="49" applyNumberFormat="1" applyFont="1" applyFill="1" applyBorder="1" applyAlignment="1" applyProtection="1">
      <alignment vertical="center"/>
      <protection locked="0"/>
    </xf>
    <xf numFmtId="179" fontId="22" fillId="0" borderId="136" xfId="49" applyNumberFormat="1" applyFont="1" applyFill="1" applyBorder="1" applyAlignment="1" applyProtection="1">
      <alignment vertical="center"/>
      <protection locked="0"/>
    </xf>
    <xf numFmtId="179" fontId="18" fillId="0" borderId="178" xfId="0" applyNumberFormat="1" applyFont="1" applyFill="1" applyBorder="1" applyAlignment="1" applyProtection="1">
      <alignment vertical="center"/>
      <protection/>
    </xf>
    <xf numFmtId="179" fontId="18" fillId="0" borderId="46" xfId="0" applyNumberFormat="1" applyFont="1" applyFill="1" applyBorder="1" applyAlignment="1" applyProtection="1">
      <alignment vertical="center"/>
      <protection/>
    </xf>
    <xf numFmtId="179" fontId="18" fillId="0" borderId="46" xfId="49" applyNumberFormat="1" applyFont="1" applyFill="1" applyBorder="1" applyAlignment="1" applyProtection="1">
      <alignment vertical="center"/>
      <protection/>
    </xf>
    <xf numFmtId="179" fontId="18" fillId="0" borderId="179" xfId="49" applyNumberFormat="1" applyFont="1" applyFill="1" applyBorder="1" applyAlignment="1" applyProtection="1">
      <alignment vertical="center"/>
      <protection/>
    </xf>
    <xf numFmtId="181" fontId="23" fillId="0" borderId="66" xfId="0" applyNumberFormat="1" applyFont="1" applyFill="1" applyBorder="1" applyAlignment="1" applyProtection="1">
      <alignment horizontal="right" vertical="center"/>
      <protection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48" xfId="0" applyNumberFormat="1" applyFont="1" applyFill="1" applyBorder="1" applyAlignment="1" applyProtection="1">
      <alignment horizontal="center" vertical="center"/>
      <protection/>
    </xf>
    <xf numFmtId="181" fontId="23" fillId="0" borderId="151" xfId="0" applyNumberFormat="1" applyFont="1" applyFill="1" applyBorder="1" applyAlignment="1" applyProtection="1">
      <alignment horizontal="center" vertical="center"/>
      <protection/>
    </xf>
    <xf numFmtId="193" fontId="23" fillId="0" borderId="12" xfId="0" applyNumberFormat="1" applyFont="1" applyFill="1" applyBorder="1" applyAlignment="1" applyProtection="1">
      <alignment horizontal="center" vertical="center"/>
      <protection/>
    </xf>
    <xf numFmtId="179" fontId="23" fillId="0" borderId="144" xfId="0" applyNumberFormat="1" applyFont="1" applyFill="1" applyBorder="1" applyAlignment="1" applyProtection="1">
      <alignment vertical="center"/>
      <protection/>
    </xf>
    <xf numFmtId="181" fontId="23" fillId="0" borderId="136" xfId="0" applyNumberFormat="1" applyFont="1" applyFill="1" applyBorder="1" applyAlignment="1" applyProtection="1">
      <alignment horizontal="center" vertical="center"/>
      <protection/>
    </xf>
    <xf numFmtId="181" fontId="23" fillId="0" borderId="176" xfId="0" applyNumberFormat="1" applyFont="1" applyFill="1" applyBorder="1" applyAlignment="1" applyProtection="1">
      <alignment horizontal="center" vertical="center"/>
      <protection/>
    </xf>
    <xf numFmtId="181" fontId="23" fillId="0" borderId="180" xfId="0" applyNumberFormat="1" applyFont="1" applyFill="1" applyBorder="1" applyAlignment="1" applyProtection="1">
      <alignment horizontal="center" vertical="center"/>
      <protection/>
    </xf>
    <xf numFmtId="0" fontId="23" fillId="0" borderId="153" xfId="0" applyFont="1" applyFill="1" applyBorder="1" applyAlignment="1" applyProtection="1">
      <alignment vertical="center"/>
      <protection/>
    </xf>
    <xf numFmtId="193" fontId="23" fillId="0" borderId="176" xfId="0" applyNumberFormat="1" applyFont="1" applyFill="1" applyBorder="1" applyAlignment="1" applyProtection="1">
      <alignment horizontal="center" vertical="center"/>
      <protection/>
    </xf>
    <xf numFmtId="179" fontId="23" fillId="0" borderId="155" xfId="0" applyNumberFormat="1" applyFont="1" applyFill="1" applyBorder="1" applyAlignment="1" applyProtection="1">
      <alignment vertical="center"/>
      <protection/>
    </xf>
    <xf numFmtId="179" fontId="22" fillId="0" borderId="133" xfId="49" applyNumberFormat="1" applyFont="1" applyFill="1" applyBorder="1" applyAlignment="1" applyProtection="1">
      <alignment vertical="center"/>
      <protection/>
    </xf>
    <xf numFmtId="179" fontId="23" fillId="0" borderId="136" xfId="0" applyNumberFormat="1" applyFont="1" applyFill="1" applyBorder="1" applyAlignment="1" applyProtection="1">
      <alignment horizontal="right" vertical="center"/>
      <protection/>
    </xf>
    <xf numFmtId="179" fontId="23" fillId="0" borderId="153" xfId="49" applyNumberFormat="1" applyFont="1" applyFill="1" applyBorder="1" applyAlignment="1" applyProtection="1">
      <alignment vertical="center"/>
      <protection/>
    </xf>
    <xf numFmtId="179" fontId="23" fillId="0" borderId="181" xfId="0" applyNumberFormat="1" applyFont="1" applyFill="1" applyBorder="1" applyAlignment="1" applyProtection="1">
      <alignment vertical="center"/>
      <protection/>
    </xf>
    <xf numFmtId="179" fontId="19" fillId="0" borderId="12" xfId="49" applyNumberFormat="1" applyFont="1" applyFill="1" applyBorder="1" applyAlignment="1" applyProtection="1">
      <alignment vertical="center"/>
      <protection locked="0"/>
    </xf>
    <xf numFmtId="179" fontId="19" fillId="0" borderId="182" xfId="0" applyNumberFormat="1" applyFont="1" applyFill="1" applyBorder="1" applyAlignment="1" applyProtection="1">
      <alignment vertical="center"/>
      <protection locked="0"/>
    </xf>
    <xf numFmtId="179" fontId="19" fillId="0" borderId="11" xfId="49" applyNumberFormat="1" applyFont="1" applyFill="1" applyBorder="1" applyAlignment="1" applyProtection="1">
      <alignment vertical="center"/>
      <protection locked="0"/>
    </xf>
    <xf numFmtId="179" fontId="19" fillId="0" borderId="10" xfId="49" applyNumberFormat="1" applyFont="1" applyFill="1" applyBorder="1" applyAlignment="1" applyProtection="1">
      <alignment vertical="center"/>
      <protection locked="0"/>
    </xf>
    <xf numFmtId="179" fontId="19" fillId="0" borderId="84" xfId="49" applyNumberFormat="1" applyFont="1" applyFill="1" applyBorder="1" applyAlignment="1" applyProtection="1">
      <alignment vertical="center"/>
      <protection locked="0"/>
    </xf>
    <xf numFmtId="179" fontId="19" fillId="0" borderId="58" xfId="49" applyNumberFormat="1" applyFont="1" applyFill="1" applyBorder="1" applyAlignment="1" applyProtection="1">
      <alignment horizontal="center" vertical="center"/>
      <protection locked="0"/>
    </xf>
    <xf numFmtId="179" fontId="19" fillId="0" borderId="183" xfId="49" applyNumberFormat="1" applyFont="1" applyFill="1" applyBorder="1" applyAlignment="1" applyProtection="1">
      <alignment vertical="center"/>
      <protection locked="0"/>
    </xf>
    <xf numFmtId="179" fontId="19" fillId="0" borderId="148" xfId="49" applyNumberFormat="1" applyFont="1" applyFill="1" applyBorder="1" applyAlignment="1" applyProtection="1">
      <alignment vertical="center"/>
      <protection locked="0"/>
    </xf>
    <xf numFmtId="179" fontId="19" fillId="0" borderId="182" xfId="0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/>
    </xf>
    <xf numFmtId="179" fontId="19" fillId="0" borderId="10" xfId="49" applyNumberFormat="1" applyFont="1" applyFill="1" applyBorder="1" applyAlignment="1" applyProtection="1">
      <alignment vertical="center"/>
      <protection/>
    </xf>
    <xf numFmtId="179" fontId="19" fillId="0" borderId="84" xfId="49" applyNumberFormat="1" applyFont="1" applyFill="1" applyBorder="1" applyAlignment="1" applyProtection="1">
      <alignment vertical="center"/>
      <protection/>
    </xf>
    <xf numFmtId="179" fontId="19" fillId="0" borderId="109" xfId="0" applyNumberFormat="1" applyFont="1" applyFill="1" applyBorder="1" applyAlignment="1" applyProtection="1">
      <alignment vertical="center"/>
      <protection locked="0"/>
    </xf>
    <xf numFmtId="179" fontId="19" fillId="0" borderId="115" xfId="0" applyNumberFormat="1" applyFont="1" applyFill="1" applyBorder="1" applyAlignment="1" applyProtection="1">
      <alignment vertical="center"/>
      <protection/>
    </xf>
    <xf numFmtId="179" fontId="19" fillId="0" borderId="84" xfId="0" applyNumberFormat="1" applyFont="1" applyFill="1" applyBorder="1" applyAlignment="1" applyProtection="1">
      <alignment vertical="center"/>
      <protection locked="0"/>
    </xf>
    <xf numFmtId="179" fontId="19" fillId="0" borderId="111" xfId="0" applyNumberFormat="1" applyFont="1" applyFill="1" applyBorder="1" applyAlignment="1" applyProtection="1">
      <alignment vertical="center"/>
      <protection locked="0"/>
    </xf>
    <xf numFmtId="179" fontId="19" fillId="0" borderId="111" xfId="0" applyNumberFormat="1" applyFont="1" applyFill="1" applyBorder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179" fontId="19" fillId="0" borderId="113" xfId="49" applyNumberFormat="1" applyFont="1" applyFill="1" applyBorder="1" applyAlignment="1" applyProtection="1">
      <alignment vertical="center"/>
      <protection locked="0"/>
    </xf>
    <xf numFmtId="179" fontId="19" fillId="0" borderId="115" xfId="49" applyNumberFormat="1" applyFont="1" applyFill="1" applyBorder="1" applyAlignment="1" applyProtection="1">
      <alignment vertical="center"/>
      <protection locked="0"/>
    </xf>
    <xf numFmtId="179" fontId="19" fillId="0" borderId="11" xfId="49" applyNumberFormat="1" applyFont="1" applyFill="1" applyBorder="1" applyAlignment="1" applyProtection="1">
      <alignment horizontal="center" vertical="center"/>
      <protection locked="0"/>
    </xf>
    <xf numFmtId="179" fontId="19" fillId="0" borderId="10" xfId="49" applyNumberFormat="1" applyFont="1" applyFill="1" applyBorder="1" applyAlignment="1" applyProtection="1">
      <alignment horizontal="center" vertical="center"/>
      <protection locked="0"/>
    </xf>
    <xf numFmtId="179" fontId="19" fillId="0" borderId="84" xfId="49" applyNumberFormat="1" applyFont="1" applyFill="1" applyBorder="1" applyAlignment="1" applyProtection="1">
      <alignment horizontal="center" vertical="center"/>
      <protection locked="0"/>
    </xf>
    <xf numFmtId="179" fontId="19" fillId="0" borderId="29" xfId="49" applyNumberFormat="1" applyFont="1" applyFill="1" applyBorder="1" applyAlignment="1" applyProtection="1">
      <alignment vertical="center"/>
      <protection locked="0"/>
    </xf>
    <xf numFmtId="179" fontId="19" fillId="0" borderId="58" xfId="49" applyNumberFormat="1" applyFont="1" applyFill="1" applyBorder="1" applyAlignment="1" applyProtection="1">
      <alignment vertical="center"/>
      <protection locked="0"/>
    </xf>
    <xf numFmtId="179" fontId="19" fillId="0" borderId="60" xfId="49" applyNumberFormat="1" applyFont="1" applyFill="1" applyBorder="1" applyAlignment="1" applyProtection="1">
      <alignment vertical="center"/>
      <protection locked="0"/>
    </xf>
    <xf numFmtId="179" fontId="19" fillId="0" borderId="111" xfId="0" applyNumberFormat="1" applyFont="1" applyFill="1" applyBorder="1" applyAlignment="1" applyProtection="1">
      <alignment horizontal="distributed" vertical="center" indent="1"/>
      <protection/>
    </xf>
    <xf numFmtId="179" fontId="19" fillId="0" borderId="184" xfId="0" applyNumberFormat="1" applyFont="1" applyFill="1" applyBorder="1" applyAlignment="1" applyProtection="1">
      <alignment vertical="center"/>
      <protection locked="0"/>
    </xf>
    <xf numFmtId="179" fontId="19" fillId="0" borderId="176" xfId="49" applyNumberFormat="1" applyFont="1" applyFill="1" applyBorder="1" applyAlignment="1" applyProtection="1">
      <alignment vertical="center"/>
      <protection locked="0"/>
    </xf>
    <xf numFmtId="179" fontId="19" fillId="0" borderId="136" xfId="49" applyNumberFormat="1" applyFont="1" applyFill="1" applyBorder="1" applyAlignment="1" applyProtection="1">
      <alignment vertical="center"/>
      <protection locked="0"/>
    </xf>
    <xf numFmtId="179" fontId="19" fillId="0" borderId="184" xfId="49" applyNumberFormat="1" applyFont="1" applyFill="1" applyBorder="1" applyAlignment="1" applyProtection="1">
      <alignment vertical="center"/>
      <protection locked="0"/>
    </xf>
    <xf numFmtId="38" fontId="18" fillId="0" borderId="152" xfId="49" applyFont="1" applyFill="1" applyBorder="1" applyAlignment="1" applyProtection="1">
      <alignment vertical="center"/>
      <protection/>
    </xf>
    <xf numFmtId="38" fontId="18" fillId="0" borderId="152" xfId="49" applyFont="1" applyFill="1" applyBorder="1" applyAlignment="1">
      <alignment vertical="center"/>
    </xf>
    <xf numFmtId="38" fontId="18" fillId="0" borderId="60" xfId="0" applyNumberFormat="1" applyFont="1" applyFill="1" applyBorder="1" applyAlignment="1">
      <alignment vertical="center"/>
    </xf>
    <xf numFmtId="177" fontId="18" fillId="0" borderId="60" xfId="0" applyNumberFormat="1" applyFont="1" applyFill="1" applyBorder="1" applyAlignment="1">
      <alignment vertical="center"/>
    </xf>
    <xf numFmtId="38" fontId="18" fillId="0" borderId="12" xfId="0" applyNumberFormat="1" applyFont="1" applyFill="1" applyBorder="1" applyAlignment="1">
      <alignment vertical="center"/>
    </xf>
    <xf numFmtId="179" fontId="18" fillId="0" borderId="0" xfId="49" applyNumberFormat="1" applyFont="1" applyFill="1" applyBorder="1" applyAlignment="1" applyProtection="1">
      <alignment vertical="center"/>
      <protection locked="0"/>
    </xf>
    <xf numFmtId="179" fontId="18" fillId="0" borderId="152" xfId="49" applyNumberFormat="1" applyFont="1" applyFill="1" applyBorder="1" applyAlignment="1" applyProtection="1">
      <alignment vertical="center"/>
      <protection locked="0"/>
    </xf>
    <xf numFmtId="179" fontId="18" fillId="0" borderId="60" xfId="0" applyNumberFormat="1" applyFont="1" applyFill="1" applyBorder="1" applyAlignment="1" applyProtection="1">
      <alignment vertical="center"/>
      <protection locked="0"/>
    </xf>
    <xf numFmtId="177" fontId="18" fillId="0" borderId="152" xfId="42" applyNumberFormat="1" applyFont="1" applyFill="1" applyBorder="1" applyAlignment="1">
      <alignment vertical="center"/>
    </xf>
    <xf numFmtId="177" fontId="18" fillId="0" borderId="60" xfId="42" applyNumberFormat="1" applyFont="1" applyFill="1" applyBorder="1" applyAlignment="1">
      <alignment vertical="center"/>
    </xf>
    <xf numFmtId="0" fontId="18" fillId="0" borderId="185" xfId="0" applyFont="1" applyFill="1" applyBorder="1" applyAlignment="1">
      <alignment horizontal="distributed" vertical="center"/>
    </xf>
    <xf numFmtId="179" fontId="18" fillId="0" borderId="182" xfId="42" applyNumberFormat="1" applyFont="1" applyFill="1" applyBorder="1" applyAlignment="1" applyProtection="1">
      <alignment vertical="center"/>
      <protection/>
    </xf>
    <xf numFmtId="179" fontId="18" fillId="0" borderId="182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18" fillId="0" borderId="12" xfId="49" applyNumberFormat="1" applyFont="1" applyFill="1" applyBorder="1" applyAlignment="1">
      <alignment vertical="center"/>
    </xf>
    <xf numFmtId="177" fontId="18" fillId="0" borderId="20" xfId="42" applyNumberFormat="1" applyFont="1" applyFill="1" applyBorder="1" applyAlignment="1" applyProtection="1">
      <alignment vertical="center"/>
      <protection/>
    </xf>
    <xf numFmtId="179" fontId="18" fillId="0" borderId="121" xfId="0" applyNumberFormat="1" applyFont="1" applyFill="1" applyBorder="1" applyAlignment="1" applyProtection="1">
      <alignment vertical="center"/>
      <protection/>
    </xf>
    <xf numFmtId="179" fontId="18" fillId="0" borderId="186" xfId="49" applyNumberFormat="1" applyFont="1" applyFill="1" applyBorder="1" applyAlignment="1" applyProtection="1">
      <alignment vertical="center"/>
      <protection locked="0"/>
    </xf>
    <xf numFmtId="179" fontId="18" fillId="0" borderId="187" xfId="49" applyNumberFormat="1" applyFont="1" applyFill="1" applyBorder="1" applyAlignment="1" applyProtection="1">
      <alignment vertical="center"/>
      <protection locked="0"/>
    </xf>
    <xf numFmtId="179" fontId="18" fillId="0" borderId="188" xfId="49" applyNumberFormat="1" applyFont="1" applyFill="1" applyBorder="1" applyAlignment="1" applyProtection="1">
      <alignment vertical="center"/>
      <protection locked="0"/>
    </xf>
    <xf numFmtId="179" fontId="18" fillId="0" borderId="48" xfId="49" applyNumberFormat="1" applyFont="1" applyFill="1" applyBorder="1" applyAlignment="1" applyProtection="1">
      <alignment vertical="center"/>
      <protection locked="0"/>
    </xf>
    <xf numFmtId="179" fontId="18" fillId="0" borderId="178" xfId="49" applyNumberFormat="1" applyFont="1" applyFill="1" applyBorder="1" applyAlignment="1" applyProtection="1">
      <alignment vertical="center"/>
      <protection locked="0"/>
    </xf>
    <xf numFmtId="179" fontId="18" fillId="0" borderId="124" xfId="49" applyNumberFormat="1" applyFont="1" applyFill="1" applyBorder="1" applyAlignment="1" applyProtection="1">
      <alignment vertical="center"/>
      <protection/>
    </xf>
    <xf numFmtId="179" fontId="18" fillId="0" borderId="122" xfId="0" applyNumberFormat="1" applyFont="1" applyFill="1" applyBorder="1" applyAlignment="1" applyProtection="1">
      <alignment vertical="center"/>
      <protection/>
    </xf>
    <xf numFmtId="179" fontId="18" fillId="0" borderId="123" xfId="0" applyNumberFormat="1" applyFont="1" applyFill="1" applyBorder="1" applyAlignment="1" applyProtection="1">
      <alignment vertical="center"/>
      <protection/>
    </xf>
    <xf numFmtId="179" fontId="18" fillId="0" borderId="124" xfId="0" applyNumberFormat="1" applyFont="1" applyFill="1" applyBorder="1" applyAlignment="1" applyProtection="1">
      <alignment vertical="center"/>
      <protection/>
    </xf>
    <xf numFmtId="179" fontId="18" fillId="0" borderId="189" xfId="49" applyNumberFormat="1" applyFont="1" applyFill="1" applyBorder="1" applyAlignment="1" applyProtection="1">
      <alignment vertical="center"/>
      <protection locked="0"/>
    </xf>
    <xf numFmtId="179" fontId="18" fillId="0" borderId="190" xfId="49" applyNumberFormat="1" applyFont="1" applyFill="1" applyBorder="1" applyAlignment="1" applyProtection="1">
      <alignment vertical="center"/>
      <protection locked="0"/>
    </xf>
    <xf numFmtId="179" fontId="18" fillId="0" borderId="191" xfId="49" applyNumberFormat="1" applyFont="1" applyFill="1" applyBorder="1" applyAlignment="1" applyProtection="1">
      <alignment vertical="center"/>
      <protection locked="0"/>
    </xf>
    <xf numFmtId="179" fontId="18" fillId="0" borderId="192" xfId="49" applyNumberFormat="1" applyFont="1" applyFill="1" applyBorder="1" applyAlignment="1" applyProtection="1">
      <alignment vertical="center"/>
      <protection locked="0"/>
    </xf>
    <xf numFmtId="179" fontId="18" fillId="0" borderId="193" xfId="49" applyNumberFormat="1" applyFont="1" applyFill="1" applyBorder="1" applyAlignment="1" applyProtection="1">
      <alignment vertical="center"/>
      <protection locked="0"/>
    </xf>
    <xf numFmtId="179" fontId="18" fillId="0" borderId="194" xfId="49" applyNumberFormat="1" applyFont="1" applyFill="1" applyBorder="1" applyAlignment="1" applyProtection="1">
      <alignment vertical="center"/>
      <protection locked="0"/>
    </xf>
    <xf numFmtId="179" fontId="18" fillId="0" borderId="187" xfId="49" applyNumberFormat="1" applyFont="1" applyFill="1" applyBorder="1" applyAlignment="1" applyProtection="1">
      <alignment vertical="center"/>
      <protection/>
    </xf>
    <xf numFmtId="179" fontId="18" fillId="0" borderId="189" xfId="49" applyNumberFormat="1" applyFont="1" applyFill="1" applyBorder="1" applyAlignment="1" applyProtection="1">
      <alignment vertical="center"/>
      <protection/>
    </xf>
    <xf numFmtId="179" fontId="18" fillId="0" borderId="192" xfId="49" applyNumberFormat="1" applyFont="1" applyFill="1" applyBorder="1" applyAlignment="1" applyProtection="1">
      <alignment vertical="center"/>
      <protection/>
    </xf>
    <xf numFmtId="179" fontId="18" fillId="0" borderId="193" xfId="49" applyNumberFormat="1" applyFont="1" applyFill="1" applyBorder="1" applyAlignment="1" applyProtection="1">
      <alignment vertical="center"/>
      <protection/>
    </xf>
    <xf numFmtId="179" fontId="18" fillId="0" borderId="186" xfId="49" applyNumberFormat="1" applyFont="1" applyFill="1" applyBorder="1" applyAlignment="1" applyProtection="1">
      <alignment vertical="center"/>
      <protection/>
    </xf>
    <xf numFmtId="179" fontId="18" fillId="0" borderId="195" xfId="49" applyNumberFormat="1" applyFont="1" applyFill="1" applyBorder="1" applyAlignment="1" applyProtection="1">
      <alignment vertical="center"/>
      <protection locked="0"/>
    </xf>
    <xf numFmtId="179" fontId="18" fillId="0" borderId="113" xfId="49" applyNumberFormat="1" applyFont="1" applyFill="1" applyBorder="1" applyAlignment="1" applyProtection="1">
      <alignment vertical="center"/>
      <protection/>
    </xf>
    <xf numFmtId="179" fontId="18" fillId="0" borderId="196" xfId="49" applyNumberFormat="1" applyFont="1" applyFill="1" applyBorder="1" applyAlignment="1" applyProtection="1">
      <alignment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197" xfId="0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137" xfId="0" applyFont="1" applyBorder="1" applyAlignment="1" applyProtection="1">
      <alignment horizontal="center" vertical="center"/>
      <protection/>
    </xf>
    <xf numFmtId="179" fontId="23" fillId="0" borderId="92" xfId="0" applyNumberFormat="1" applyFont="1" applyFill="1" applyBorder="1" applyAlignment="1" applyProtection="1">
      <alignment horizontal="center" vertical="center" wrapText="1"/>
      <protection/>
    </xf>
    <xf numFmtId="0" fontId="22" fillId="0" borderId="105" xfId="0" applyFont="1" applyFill="1" applyBorder="1" applyAlignment="1" applyProtection="1">
      <alignment/>
      <protection/>
    </xf>
    <xf numFmtId="0" fontId="22" fillId="0" borderId="78" xfId="0" applyFont="1" applyFill="1" applyBorder="1" applyAlignment="1" applyProtection="1">
      <alignment/>
      <protection/>
    </xf>
    <xf numFmtId="179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56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76" xfId="0" applyNumberFormat="1" applyFont="1" applyBorder="1" applyAlignment="1" applyProtection="1">
      <alignment horizontal="center" vertical="center" wrapText="1"/>
      <protection/>
    </xf>
    <xf numFmtId="0" fontId="23" fillId="0" borderId="6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2" fillId="0" borderId="161" xfId="0" applyNumberFormat="1" applyFont="1" applyBorder="1" applyAlignment="1" applyProtection="1">
      <alignment horizontal="center" vertical="center" wrapText="1"/>
      <protection/>
    </xf>
    <xf numFmtId="0" fontId="23" fillId="0" borderId="113" xfId="0" applyNumberFormat="1" applyFont="1" applyBorder="1" applyAlignment="1" applyProtection="1">
      <alignment horizontal="center" vertical="center" wrapText="1"/>
      <protection/>
    </xf>
    <xf numFmtId="0" fontId="23" fillId="0" borderId="90" xfId="0" applyNumberFormat="1" applyFont="1" applyBorder="1" applyAlignment="1" applyProtection="1">
      <alignment horizontal="center" vertical="center" wrapText="1"/>
      <protection/>
    </xf>
    <xf numFmtId="189" fontId="23" fillId="0" borderId="160" xfId="0" applyNumberFormat="1" applyFont="1" applyBorder="1" applyAlignment="1" applyProtection="1">
      <alignment horizontal="center" vertical="center" wrapText="1"/>
      <protection/>
    </xf>
    <xf numFmtId="189" fontId="23" fillId="0" borderId="130" xfId="0" applyNumberFormat="1" applyFont="1" applyBorder="1" applyAlignment="1">
      <alignment horizontal="center" vertical="center"/>
    </xf>
    <xf numFmtId="189" fontId="23" fillId="0" borderId="89" xfId="0" applyNumberFormat="1" applyFont="1" applyBorder="1" applyAlignment="1">
      <alignment horizontal="center" vertical="center"/>
    </xf>
    <xf numFmtId="193" fontId="22" fillId="0" borderId="76" xfId="0" applyNumberFormat="1" applyFont="1" applyBorder="1" applyAlignment="1" applyProtection="1">
      <alignment horizontal="center" vertical="center" wrapText="1"/>
      <protection/>
    </xf>
    <xf numFmtId="193" fontId="23" fillId="0" borderId="60" xfId="0" applyNumberFormat="1" applyFont="1" applyBorder="1" applyAlignment="1" applyProtection="1">
      <alignment horizontal="center" vertical="center" wrapText="1"/>
      <protection/>
    </xf>
    <xf numFmtId="193" fontId="23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61" xfId="0" applyFont="1" applyBorder="1" applyAlignment="1" applyProtection="1">
      <alignment horizontal="center" vertical="center" wrapText="1"/>
      <protection/>
    </xf>
    <xf numFmtId="0" fontId="22" fillId="0" borderId="113" xfId="0" applyFont="1" applyBorder="1" applyAlignment="1" applyProtection="1">
      <alignment horizontal="center" vertical="center"/>
      <protection/>
    </xf>
    <xf numFmtId="0" fontId="22" fillId="0" borderId="90" xfId="0" applyFont="1" applyBorder="1" applyAlignment="1" applyProtection="1">
      <alignment horizontal="center" vertical="center"/>
      <protection/>
    </xf>
    <xf numFmtId="179" fontId="23" fillId="0" borderId="198" xfId="0" applyNumberFormat="1" applyFont="1" applyBorder="1" applyAlignment="1" applyProtection="1">
      <alignment horizontal="center" vertical="center"/>
      <protection/>
    </xf>
    <xf numFmtId="0" fontId="22" fillId="0" borderId="198" xfId="0" applyFont="1" applyBorder="1" applyAlignment="1" applyProtection="1">
      <alignment horizontal="center" vertical="center"/>
      <protection/>
    </xf>
    <xf numFmtId="0" fontId="22" fillId="0" borderId="199" xfId="0" applyFont="1" applyBorder="1" applyAlignment="1" applyProtection="1">
      <alignment horizontal="center" vertical="center"/>
      <protection/>
    </xf>
    <xf numFmtId="179" fontId="23" fillId="0" borderId="114" xfId="0" applyNumberFormat="1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93" xfId="0" applyFont="1" applyBorder="1" applyAlignment="1" applyProtection="1">
      <alignment horizontal="center" vertical="center" wrapText="1"/>
      <protection/>
    </xf>
    <xf numFmtId="0" fontId="23" fillId="0" borderId="200" xfId="0" applyFont="1" applyBorder="1" applyAlignment="1" applyProtection="1">
      <alignment horizontal="center" vertical="center"/>
      <protection/>
    </xf>
    <xf numFmtId="0" fontId="23" fillId="0" borderId="72" xfId="0" applyFont="1" applyBorder="1" applyAlignment="1" applyProtection="1">
      <alignment horizontal="center" vertical="center"/>
      <protection/>
    </xf>
    <xf numFmtId="179" fontId="23" fillId="0" borderId="146" xfId="0" applyNumberFormat="1" applyFont="1" applyBorder="1" applyAlignment="1" applyProtection="1">
      <alignment horizontal="center" vertical="center" wrapText="1"/>
      <protection/>
    </xf>
    <xf numFmtId="0" fontId="23" fillId="0" borderId="90" xfId="0" applyFont="1" applyBorder="1" applyAlignment="1" applyProtection="1">
      <alignment horizontal="center" vertical="center"/>
      <protection/>
    </xf>
    <xf numFmtId="179" fontId="23" fillId="0" borderId="144" xfId="0" applyNumberFormat="1" applyFont="1" applyBorder="1" applyAlignment="1" applyProtection="1">
      <alignment horizontal="center" vertical="center" wrapText="1"/>
      <protection/>
    </xf>
    <xf numFmtId="0" fontId="23" fillId="0" borderId="78" xfId="0" applyFont="1" applyBorder="1" applyAlignment="1" applyProtection="1">
      <alignment horizontal="center" vertical="center"/>
      <protection/>
    </xf>
    <xf numFmtId="179" fontId="18" fillId="12" borderId="13" xfId="0" applyNumberFormat="1" applyFont="1" applyFill="1" applyBorder="1" applyAlignment="1" applyProtection="1">
      <alignment horizontal="center" vertical="center" wrapText="1"/>
      <protection/>
    </xf>
    <xf numFmtId="0" fontId="4" fillId="12" borderId="34" xfId="0" applyFont="1" applyFill="1" applyBorder="1" applyAlignment="1" applyProtection="1">
      <alignment horizontal="center" vertical="center"/>
      <protection/>
    </xf>
    <xf numFmtId="0" fontId="18" fillId="0" borderId="201" xfId="0" applyFont="1" applyBorder="1" applyAlignment="1" applyProtection="1">
      <alignment horizontal="center" vertical="center" wrapText="1"/>
      <protection/>
    </xf>
    <xf numFmtId="0" fontId="19" fillId="0" borderId="202" xfId="0" applyFont="1" applyBorder="1" applyAlignment="1" applyProtection="1">
      <alignment horizontal="center" vertical="center" wrapText="1"/>
      <protection/>
    </xf>
    <xf numFmtId="0" fontId="19" fillId="0" borderId="129" xfId="0" applyFont="1" applyBorder="1" applyAlignment="1" applyProtection="1">
      <alignment horizontal="center" vertical="center" wrapText="1"/>
      <protection/>
    </xf>
    <xf numFmtId="179" fontId="18" fillId="12" borderId="13" xfId="0" applyNumberFormat="1" applyFont="1" applyFill="1" applyBorder="1" applyAlignment="1" applyProtection="1">
      <alignment horizontal="center" vertical="center"/>
      <protection/>
    </xf>
    <xf numFmtId="179" fontId="18" fillId="12" borderId="82" xfId="0" applyNumberFormat="1" applyFont="1" applyFill="1" applyBorder="1" applyAlignment="1" applyProtection="1">
      <alignment horizontal="center" vertical="center"/>
      <protection/>
    </xf>
    <xf numFmtId="0" fontId="4" fillId="12" borderId="135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18" fillId="12" borderId="34" xfId="0" applyFont="1" applyFill="1" applyBorder="1" applyAlignment="1" applyProtection="1">
      <alignment horizontal="center" vertical="center"/>
      <protection/>
    </xf>
    <xf numFmtId="179" fontId="18" fillId="0" borderId="165" xfId="0" applyNumberFormat="1" applyFont="1" applyBorder="1" applyAlignment="1" applyProtection="1">
      <alignment horizontal="center" vertical="center"/>
      <protection/>
    </xf>
    <xf numFmtId="179" fontId="18" fillId="0" borderId="168" xfId="0" applyNumberFormat="1" applyFont="1" applyBorder="1" applyAlignment="1" applyProtection="1">
      <alignment horizontal="center" vertical="center"/>
      <protection/>
    </xf>
    <xf numFmtId="0" fontId="18" fillId="0" borderId="202" xfId="0" applyFont="1" applyBorder="1" applyAlignment="1" applyProtection="1">
      <alignment horizontal="center" vertical="center" wrapText="1"/>
      <protection/>
    </xf>
    <xf numFmtId="0" fontId="18" fillId="0" borderId="129" xfId="0" applyFont="1" applyBorder="1" applyAlignment="1" applyProtection="1">
      <alignment horizontal="center" vertical="center" wrapText="1"/>
      <protection/>
    </xf>
    <xf numFmtId="179" fontId="18" fillId="12" borderId="10" xfId="0" applyNumberFormat="1" applyFont="1" applyFill="1" applyBorder="1" applyAlignment="1" applyProtection="1">
      <alignment horizontal="center" vertical="center" wrapText="1"/>
      <protection/>
    </xf>
    <xf numFmtId="0" fontId="4" fillId="12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9" fontId="18" fillId="0" borderId="94" xfId="0" applyNumberFormat="1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14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37" xfId="0" applyFont="1" applyFill="1" applyBorder="1" applyAlignment="1">
      <alignment horizontal="center" vertical="center" shrinkToFit="1"/>
    </xf>
    <xf numFmtId="179" fontId="19" fillId="0" borderId="76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 wrapText="1"/>
    </xf>
    <xf numFmtId="0" fontId="18" fillId="0" borderId="115" xfId="0" applyFont="1" applyFill="1" applyBorder="1" applyAlignment="1">
      <alignment vertical="center" wrapText="1"/>
    </xf>
    <xf numFmtId="0" fontId="18" fillId="0" borderId="203" xfId="0" applyFont="1" applyFill="1" applyBorder="1" applyAlignment="1">
      <alignment vertical="center" wrapText="1"/>
    </xf>
    <xf numFmtId="179" fontId="18" fillId="0" borderId="204" xfId="0" applyNumberFormat="1" applyFont="1" applyFill="1" applyBorder="1" applyAlignment="1" applyProtection="1">
      <alignment horizontal="center" vertical="center"/>
      <protection/>
    </xf>
    <xf numFmtId="0" fontId="18" fillId="0" borderId="198" xfId="0" applyFont="1" applyFill="1" applyBorder="1" applyAlignment="1" applyProtection="1">
      <alignment/>
      <protection/>
    </xf>
    <xf numFmtId="0" fontId="18" fillId="0" borderId="205" xfId="0" applyFont="1" applyFill="1" applyBorder="1" applyAlignment="1" applyProtection="1">
      <alignment/>
      <protection/>
    </xf>
    <xf numFmtId="179" fontId="19" fillId="0" borderId="204" xfId="0" applyNumberFormat="1" applyFont="1" applyFill="1" applyBorder="1" applyAlignment="1" applyProtection="1">
      <alignment horizontal="center" vertical="center"/>
      <protection/>
    </xf>
    <xf numFmtId="0" fontId="18" fillId="0" borderId="198" xfId="0" applyFont="1" applyFill="1" applyBorder="1" applyAlignment="1" applyProtection="1">
      <alignment/>
      <protection/>
    </xf>
    <xf numFmtId="0" fontId="18" fillId="0" borderId="205" xfId="0" applyFont="1" applyFill="1" applyBorder="1" applyAlignment="1" applyProtection="1">
      <alignment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0" fontId="18" fillId="0" borderId="94" xfId="0" applyNumberFormat="1" applyFont="1" applyFill="1" applyBorder="1" applyAlignment="1">
      <alignment horizontal="center" vertical="center" wrapText="1"/>
    </xf>
    <xf numFmtId="180" fontId="18" fillId="0" borderId="95" xfId="0" applyNumberFormat="1" applyFont="1" applyFill="1" applyBorder="1" applyAlignment="1">
      <alignment horizontal="center" vertical="center" wrapText="1"/>
    </xf>
    <xf numFmtId="0" fontId="18" fillId="0" borderId="11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179" fontId="19" fillId="0" borderId="160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180" fontId="19" fillId="0" borderId="92" xfId="0" applyNumberFormat="1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180" fontId="19" fillId="0" borderId="75" xfId="0" applyNumberFormat="1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143" xfId="0" applyFont="1" applyFill="1" applyBorder="1" applyAlignment="1">
      <alignment horizontal="center" vertical="center" wrapText="1"/>
    </xf>
    <xf numFmtId="38" fontId="18" fillId="0" borderId="58" xfId="49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8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9" fontId="23" fillId="18" borderId="206" xfId="49" applyNumberFormat="1" applyFont="1" applyFill="1" applyBorder="1" applyAlignment="1">
      <alignment horizontal="center" vertical="center" wrapText="1"/>
    </xf>
    <xf numFmtId="0" fontId="7" fillId="18" borderId="207" xfId="0" applyFont="1" applyFill="1" applyBorder="1" applyAlignment="1">
      <alignment horizontal="center" vertical="center"/>
    </xf>
    <xf numFmtId="179" fontId="23" fillId="18" borderId="109" xfId="0" applyNumberFormat="1" applyFont="1" applyFill="1" applyBorder="1" applyAlignment="1">
      <alignment horizontal="center" vertical="center" wrapText="1"/>
    </xf>
    <xf numFmtId="0" fontId="7" fillId="18" borderId="203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 wrapText="1"/>
    </xf>
    <xf numFmtId="0" fontId="23" fillId="0" borderId="129" xfId="0" applyFont="1" applyBorder="1" applyAlignment="1">
      <alignment horizontal="center" vertical="center"/>
    </xf>
    <xf numFmtId="179" fontId="23" fillId="18" borderId="108" xfId="0" applyNumberFormat="1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/>
    </xf>
    <xf numFmtId="179" fontId="23" fillId="0" borderId="208" xfId="0" applyNumberFormat="1" applyFont="1" applyFill="1" applyBorder="1" applyAlignment="1">
      <alignment horizontal="center" vertical="center" wrapText="1"/>
    </xf>
    <xf numFmtId="0" fontId="7" fillId="0" borderId="209" xfId="0" applyFont="1" applyFill="1" applyBorder="1" applyAlignment="1">
      <alignment horizontal="center" vertical="center"/>
    </xf>
    <xf numFmtId="179" fontId="23" fillId="0" borderId="107" xfId="0" applyNumberFormat="1" applyFont="1" applyFill="1" applyBorder="1" applyAlignment="1">
      <alignment horizontal="center" vertical="center" wrapText="1"/>
    </xf>
    <xf numFmtId="0" fontId="7" fillId="0" borderId="210" xfId="0" applyFont="1" applyFill="1" applyBorder="1" applyAlignment="1">
      <alignment horizontal="center" vertical="center"/>
    </xf>
    <xf numFmtId="179" fontId="23" fillId="18" borderId="83" xfId="0" applyNumberFormat="1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/>
    </xf>
    <xf numFmtId="0" fontId="22" fillId="0" borderId="202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179" fontId="23" fillId="0" borderId="108" xfId="0" applyNumberFormat="1" applyFont="1" applyBorder="1" applyAlignment="1" applyProtection="1">
      <alignment horizontal="center" vertical="center" wrapText="1"/>
      <protection/>
    </xf>
    <xf numFmtId="0" fontId="23" fillId="0" borderId="114" xfId="0" applyFont="1" applyBorder="1" applyAlignment="1" applyProtection="1">
      <alignment horizontal="center" vertical="center"/>
      <protection/>
    </xf>
    <xf numFmtId="0" fontId="23" fillId="0" borderId="83" xfId="0" applyFont="1" applyBorder="1" applyAlignment="1" applyProtection="1">
      <alignment horizontal="center" vertical="center" wrapText="1"/>
      <protection/>
    </xf>
    <xf numFmtId="0" fontId="23" fillId="0" borderId="168" xfId="0" applyFont="1" applyBorder="1" applyAlignment="1" applyProtection="1">
      <alignment horizontal="center" vertical="center"/>
      <protection/>
    </xf>
    <xf numFmtId="0" fontId="23" fillId="0" borderId="113" xfId="0" applyFont="1" applyBorder="1" applyAlignment="1" applyProtection="1">
      <alignment horizontal="center" vertical="center"/>
      <protection/>
    </xf>
    <xf numFmtId="0" fontId="23" fillId="0" borderId="69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211" xfId="0" applyFont="1" applyBorder="1" applyAlignment="1" applyProtection="1">
      <alignment horizontal="center" vertical="center"/>
      <protection/>
    </xf>
    <xf numFmtId="179" fontId="23" fillId="0" borderId="108" xfId="0" applyNumberFormat="1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0" fontId="23" fillId="0" borderId="134" xfId="0" applyFont="1" applyBorder="1" applyAlignment="1">
      <alignment vertical="center"/>
    </xf>
    <xf numFmtId="0" fontId="22" fillId="0" borderId="212" xfId="0" applyFont="1" applyFill="1" applyBorder="1" applyAlignment="1" applyProtection="1">
      <alignment horizontal="center" vertical="center"/>
      <protection locked="0"/>
    </xf>
    <xf numFmtId="0" fontId="22" fillId="0" borderId="213" xfId="0" applyFont="1" applyFill="1" applyBorder="1" applyAlignment="1" applyProtection="1">
      <alignment horizontal="center" vertical="center"/>
      <protection locked="0"/>
    </xf>
    <xf numFmtId="0" fontId="22" fillId="0" borderId="214" xfId="0" applyFont="1" applyFill="1" applyBorder="1" applyAlignment="1" applyProtection="1">
      <alignment horizontal="center" vertical="center"/>
      <protection locked="0"/>
    </xf>
    <xf numFmtId="0" fontId="22" fillId="0" borderId="215" xfId="0" applyFont="1" applyFill="1" applyBorder="1" applyAlignment="1" applyProtection="1">
      <alignment horizontal="center" vertical="center"/>
      <protection locked="0"/>
    </xf>
    <xf numFmtId="0" fontId="22" fillId="0" borderId="214" xfId="0" applyFont="1" applyFill="1" applyBorder="1" applyAlignment="1" applyProtection="1">
      <alignment horizontal="center" vertical="center"/>
      <protection/>
    </xf>
    <xf numFmtId="0" fontId="22" fillId="0" borderId="215" xfId="0" applyFont="1" applyFill="1" applyBorder="1" applyAlignment="1" applyProtection="1">
      <alignment horizontal="center" vertical="center"/>
      <protection/>
    </xf>
    <xf numFmtId="0" fontId="22" fillId="0" borderId="154" xfId="0" applyFont="1" applyFill="1" applyBorder="1" applyAlignment="1" applyProtection="1">
      <alignment horizontal="center" vertical="center"/>
      <protection locked="0"/>
    </xf>
    <xf numFmtId="0" fontId="22" fillId="0" borderId="2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79" fontId="23" fillId="0" borderId="0" xfId="0" applyNumberFormat="1" applyFont="1" applyAlignment="1">
      <alignment horizontal="left" vertical="center"/>
    </xf>
    <xf numFmtId="0" fontId="22" fillId="0" borderId="183" xfId="0" applyFont="1" applyFill="1" applyBorder="1" applyAlignment="1" applyProtection="1">
      <alignment horizontal="center" vertical="center"/>
      <protection locked="0"/>
    </xf>
    <xf numFmtId="0" fontId="22" fillId="0" borderId="217" xfId="0" applyFont="1" applyFill="1" applyBorder="1" applyAlignment="1" applyProtection="1">
      <alignment horizontal="center" vertical="center"/>
      <protection locked="0"/>
    </xf>
    <xf numFmtId="0" fontId="23" fillId="0" borderId="86" xfId="0" applyFont="1" applyBorder="1" applyAlignment="1" applyProtection="1">
      <alignment horizontal="center" vertical="center" wrapText="1"/>
      <protection/>
    </xf>
    <xf numFmtId="0" fontId="23" fillId="0" borderId="105" xfId="0" applyFont="1" applyBorder="1" applyAlignment="1">
      <alignment vertical="center"/>
    </xf>
    <xf numFmtId="0" fontId="23" fillId="0" borderId="218" xfId="0" applyFont="1" applyBorder="1" applyAlignment="1">
      <alignment vertical="center"/>
    </xf>
    <xf numFmtId="0" fontId="23" fillId="0" borderId="204" xfId="0" applyFont="1" applyBorder="1" applyAlignment="1" applyProtection="1">
      <alignment horizontal="center" vertical="center"/>
      <protection/>
    </xf>
    <xf numFmtId="0" fontId="23" fillId="0" borderId="198" xfId="0" applyFont="1" applyBorder="1" applyAlignment="1">
      <alignment horizontal="center" vertical="center"/>
    </xf>
    <xf numFmtId="0" fontId="23" fillId="0" borderId="205" xfId="0" applyFont="1" applyBorder="1" applyAlignment="1">
      <alignment horizontal="center" vertical="center"/>
    </xf>
    <xf numFmtId="0" fontId="23" fillId="0" borderId="130" xfId="0" applyFont="1" applyBorder="1" applyAlignment="1" applyProtection="1">
      <alignment horizontal="center" vertical="center"/>
      <protection/>
    </xf>
    <xf numFmtId="0" fontId="23" fillId="0" borderId="219" xfId="0" applyFont="1" applyBorder="1" applyAlignment="1" applyProtection="1">
      <alignment horizontal="center" vertical="center"/>
      <protection/>
    </xf>
    <xf numFmtId="0" fontId="22" fillId="0" borderId="220" xfId="0" applyFont="1" applyBorder="1" applyAlignment="1" applyProtection="1">
      <alignment horizontal="center" vertical="center"/>
      <protection/>
    </xf>
    <xf numFmtId="0" fontId="23" fillId="0" borderId="114" xfId="0" applyFont="1" applyBorder="1" applyAlignment="1" applyProtection="1">
      <alignment horizontal="center" vertical="center" wrapText="1"/>
      <protection/>
    </xf>
    <xf numFmtId="0" fontId="23" fillId="0" borderId="147" xfId="0" applyFont="1" applyBorder="1" applyAlignment="1" applyProtection="1">
      <alignment horizontal="center" vertical="center" wrapText="1"/>
      <protection/>
    </xf>
    <xf numFmtId="0" fontId="23" fillId="0" borderId="115" xfId="0" applyFont="1" applyBorder="1" applyAlignment="1" applyProtection="1">
      <alignment horizontal="center" vertical="center"/>
      <protection/>
    </xf>
    <xf numFmtId="0" fontId="23" fillId="0" borderId="221" xfId="0" applyFont="1" applyBorder="1" applyAlignment="1">
      <alignment horizontal="center" vertical="center"/>
    </xf>
    <xf numFmtId="0" fontId="7" fillId="0" borderId="222" xfId="0" applyFont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0" borderId="1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00" xfId="0" applyFont="1" applyBorder="1" applyAlignment="1" applyProtection="1">
      <alignment horizontal="center" vertical="center"/>
      <protection/>
    </xf>
    <xf numFmtId="0" fontId="18" fillId="0" borderId="219" xfId="0" applyFont="1" applyBorder="1" applyAlignment="1" applyProtection="1">
      <alignment horizontal="center" vertical="center"/>
      <protection/>
    </xf>
    <xf numFmtId="0" fontId="18" fillId="0" borderId="224" xfId="0" applyFont="1" applyBorder="1" applyAlignment="1" applyProtection="1">
      <alignment horizontal="center" vertical="center"/>
      <protection/>
    </xf>
    <xf numFmtId="0" fontId="18" fillId="0" borderId="220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9" fillId="0" borderId="225" xfId="0" applyFont="1" applyBorder="1" applyAlignment="1" applyProtection="1">
      <alignment horizontal="center" vertical="center" wrapText="1"/>
      <protection/>
    </xf>
    <xf numFmtId="0" fontId="19" fillId="0" borderId="22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134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227" xfId="0" applyFont="1" applyBorder="1" applyAlignment="1" applyProtection="1">
      <alignment horizontal="center" vertical="center"/>
      <protection/>
    </xf>
    <xf numFmtId="0" fontId="18" fillId="0" borderId="228" xfId="0" applyFont="1" applyBorder="1" applyAlignment="1" applyProtection="1">
      <alignment horizontal="center" vertical="center"/>
      <protection/>
    </xf>
    <xf numFmtId="179" fontId="18" fillId="0" borderId="124" xfId="0" applyNumberFormat="1" applyFont="1" applyBorder="1" applyAlignment="1" applyProtection="1">
      <alignment horizontal="center" vertical="center" wrapText="1"/>
      <protection/>
    </xf>
    <xf numFmtId="179" fontId="18" fillId="0" borderId="58" xfId="0" applyNumberFormat="1" applyFont="1" applyBorder="1" applyAlignment="1" applyProtection="1">
      <alignment horizontal="center" vertical="center" wrapText="1"/>
      <protection/>
    </xf>
    <xf numFmtId="0" fontId="18" fillId="0" borderId="198" xfId="0" applyFont="1" applyFill="1" applyBorder="1" applyAlignment="1" applyProtection="1">
      <alignment horizontal="center" vertical="center"/>
      <protection/>
    </xf>
    <xf numFmtId="0" fontId="18" fillId="0" borderId="147" xfId="0" applyFont="1" applyBorder="1" applyAlignment="1" applyProtection="1">
      <alignment horizontal="center" vertical="center"/>
      <protection/>
    </xf>
    <xf numFmtId="0" fontId="18" fillId="0" borderId="115" xfId="0" applyFont="1" applyBorder="1" applyAlignment="1" applyProtection="1">
      <alignment horizontal="center" vertical="center"/>
      <protection/>
    </xf>
    <xf numFmtId="0" fontId="18" fillId="0" borderId="203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209" xfId="0" applyFont="1" applyBorder="1" applyAlignment="1" applyProtection="1">
      <alignment vertical="center"/>
      <protection/>
    </xf>
    <xf numFmtId="0" fontId="18" fillId="0" borderId="145" xfId="0" applyFont="1" applyBorder="1" applyAlignment="1" applyProtection="1">
      <alignment horizontal="center" vertical="center"/>
      <protection/>
    </xf>
    <xf numFmtId="0" fontId="18" fillId="0" borderId="130" xfId="0" applyFont="1" applyBorder="1" applyAlignment="1" applyProtection="1">
      <alignment horizontal="center" vertical="center"/>
      <protection/>
    </xf>
    <xf numFmtId="0" fontId="18" fillId="0" borderId="89" xfId="0" applyFont="1" applyBorder="1" applyAlignment="1" applyProtection="1">
      <alignment vertical="center"/>
      <protection/>
    </xf>
    <xf numFmtId="0" fontId="18" fillId="0" borderId="229" xfId="0" applyFont="1" applyBorder="1" applyAlignment="1" applyProtection="1">
      <alignment horizontal="center" vertical="center"/>
      <protection/>
    </xf>
    <xf numFmtId="0" fontId="18" fillId="0" borderId="230" xfId="0" applyFont="1" applyBorder="1" applyAlignment="1" applyProtection="1">
      <alignment horizontal="center" vertical="center"/>
      <protection/>
    </xf>
    <xf numFmtId="0" fontId="18" fillId="0" borderId="159" xfId="0" applyFont="1" applyBorder="1" applyAlignment="1" applyProtection="1">
      <alignment horizontal="center" vertical="center"/>
      <protection/>
    </xf>
    <xf numFmtId="0" fontId="18" fillId="0" borderId="231" xfId="0" applyFont="1" applyBorder="1" applyAlignment="1" applyProtection="1">
      <alignment horizontal="center" vertical="center"/>
      <protection/>
    </xf>
    <xf numFmtId="0" fontId="18" fillId="0" borderId="232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</xdr:col>
      <xdr:colOff>104775</xdr:colOff>
      <xdr:row>3</xdr:row>
      <xdr:rowOff>57150</xdr:rowOff>
    </xdr:to>
    <xdr:sp>
      <xdr:nvSpPr>
        <xdr:cNvPr id="1" name="Oval 2"/>
        <xdr:cNvSpPr>
          <a:spLocks/>
        </xdr:cNvSpPr>
      </xdr:nvSpPr>
      <xdr:spPr>
        <a:xfrm>
          <a:off x="38100" y="38100"/>
          <a:ext cx="571500" cy="5715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100" y="0"/>
          <a:ext cx="1352550" cy="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Normal="50" zoomScaleSheetLayoutView="100" zoomScalePageLayoutView="0" workbookViewId="0" topLeftCell="A1">
      <pane xSplit="2" ySplit="10" topLeftCell="D38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J19" sqref="J19"/>
    </sheetView>
  </sheetViews>
  <sheetFormatPr defaultColWidth="9.00390625" defaultRowHeight="12.75"/>
  <cols>
    <col min="1" max="1" width="6.625" style="21" customWidth="1"/>
    <col min="2" max="2" width="16.625" style="148" customWidth="1"/>
    <col min="3" max="3" width="16.625" style="183" customWidth="1"/>
    <col min="4" max="5" width="10.625" style="186" customWidth="1"/>
    <col min="6" max="6" width="12.625" style="22" customWidth="1"/>
    <col min="7" max="7" width="10.625" style="189" customWidth="1"/>
    <col min="8" max="8" width="12.625" style="25" customWidth="1"/>
    <col min="9" max="10" width="12.625" style="29" customWidth="1"/>
    <col min="11" max="11" width="12.625" style="33" customWidth="1"/>
    <col min="12" max="13" width="12.625" style="29" customWidth="1"/>
    <col min="14" max="14" width="6.625" style="21" customWidth="1"/>
    <col min="15" max="16384" width="9.00390625" style="14" customWidth="1"/>
  </cols>
  <sheetData>
    <row r="1" spans="3:13" ht="39.75" customHeight="1" hidden="1">
      <c r="C1" s="221" t="s">
        <v>225</v>
      </c>
      <c r="D1" s="221" t="s">
        <v>226</v>
      </c>
      <c r="E1" s="221" t="s">
        <v>227</v>
      </c>
      <c r="F1" s="222" t="s">
        <v>232</v>
      </c>
      <c r="G1" s="221" t="s">
        <v>228</v>
      </c>
      <c r="H1" s="224" t="s">
        <v>229</v>
      </c>
      <c r="I1" s="221" t="s">
        <v>230</v>
      </c>
      <c r="J1" s="221" t="s">
        <v>231</v>
      </c>
      <c r="K1" s="221" t="s">
        <v>234</v>
      </c>
      <c r="L1" s="225" t="s">
        <v>235</v>
      </c>
      <c r="M1" s="222" t="s">
        <v>233</v>
      </c>
    </row>
    <row r="2" spans="1:14" s="210" customFormat="1" ht="9.75" customHeight="1">
      <c r="A2" s="205"/>
      <c r="B2" s="205"/>
      <c r="C2" s="206"/>
      <c r="D2" s="207"/>
      <c r="E2" s="207"/>
      <c r="F2" s="205"/>
      <c r="G2" s="208"/>
      <c r="H2" s="205"/>
      <c r="I2" s="205"/>
      <c r="J2" s="205"/>
      <c r="K2" s="209"/>
      <c r="L2" s="209"/>
      <c r="M2" s="209"/>
      <c r="N2" s="209"/>
    </row>
    <row r="3" spans="1:14" s="139" customFormat="1" ht="33.75" customHeight="1">
      <c r="A3" s="142"/>
      <c r="B3" s="143" t="s">
        <v>178</v>
      </c>
      <c r="C3" s="184"/>
      <c r="D3" s="187"/>
      <c r="E3" s="187"/>
      <c r="F3" s="144"/>
      <c r="G3" s="190"/>
      <c r="H3" s="144"/>
      <c r="I3" s="144"/>
      <c r="J3" s="144"/>
      <c r="K3" s="144"/>
      <c r="L3" s="144"/>
      <c r="M3" s="144"/>
      <c r="N3" s="144"/>
    </row>
    <row r="4" spans="1:14" s="210" customFormat="1" ht="15" customHeight="1">
      <c r="A4" s="209"/>
      <c r="B4" s="209"/>
      <c r="C4" s="206"/>
      <c r="D4" s="207"/>
      <c r="E4" s="207"/>
      <c r="F4" s="209"/>
      <c r="G4" s="208"/>
      <c r="H4" s="209"/>
      <c r="I4" s="209"/>
      <c r="J4" s="209"/>
      <c r="K4" s="209"/>
      <c r="L4" s="209"/>
      <c r="M4" s="209"/>
      <c r="N4" s="209"/>
    </row>
    <row r="5" spans="1:14" s="210" customFormat="1" ht="15" customHeight="1">
      <c r="A5" s="209"/>
      <c r="B5" s="232"/>
      <c r="C5" s="206"/>
      <c r="D5" s="207"/>
      <c r="E5" s="207"/>
      <c r="F5" s="209"/>
      <c r="G5" s="208"/>
      <c r="H5" s="209"/>
      <c r="I5" s="209"/>
      <c r="J5" s="209"/>
      <c r="K5" s="209"/>
      <c r="L5" s="209"/>
      <c r="M5" s="209"/>
      <c r="N5" s="209"/>
    </row>
    <row r="6" spans="1:14" s="10" customFormat="1" ht="19.5" customHeight="1">
      <c r="A6" s="19" t="s">
        <v>99</v>
      </c>
      <c r="B6" s="145"/>
      <c r="C6" s="182"/>
      <c r="D6" s="185"/>
      <c r="E6" s="185"/>
      <c r="F6" s="376"/>
      <c r="G6" s="188"/>
      <c r="H6" s="23"/>
      <c r="I6" s="26"/>
      <c r="J6" s="26"/>
      <c r="K6" s="26"/>
      <c r="L6" s="146"/>
      <c r="M6" s="146"/>
      <c r="N6" s="147"/>
    </row>
    <row r="7" spans="1:14" s="103" customFormat="1" ht="19.5" customHeight="1" thickBot="1">
      <c r="A7" s="102"/>
      <c r="B7" s="211"/>
      <c r="C7" s="206"/>
      <c r="D7" s="207"/>
      <c r="E7" s="207"/>
      <c r="F7" s="212"/>
      <c r="G7" s="208"/>
      <c r="H7" s="213"/>
      <c r="I7" s="140"/>
      <c r="J7" s="140"/>
      <c r="K7" s="140"/>
      <c r="L7" s="140"/>
      <c r="M7" s="140"/>
      <c r="N7" s="102"/>
    </row>
    <row r="8" spans="1:14" s="103" customFormat="1" ht="19.5" customHeight="1">
      <c r="A8" s="709" t="s">
        <v>62</v>
      </c>
      <c r="B8" s="688" t="s">
        <v>75</v>
      </c>
      <c r="C8" s="700" t="s">
        <v>104</v>
      </c>
      <c r="D8" s="697" t="s">
        <v>194</v>
      </c>
      <c r="E8" s="703" t="s">
        <v>195</v>
      </c>
      <c r="F8" s="712" t="s">
        <v>117</v>
      </c>
      <c r="G8" s="706" t="s">
        <v>63</v>
      </c>
      <c r="H8" s="691" t="s">
        <v>64</v>
      </c>
      <c r="I8" s="694" t="s">
        <v>137</v>
      </c>
      <c r="J8" s="720" t="s">
        <v>247</v>
      </c>
      <c r="K8" s="715" t="s">
        <v>135</v>
      </c>
      <c r="L8" s="716"/>
      <c r="M8" s="717"/>
      <c r="N8" s="685" t="s">
        <v>62</v>
      </c>
    </row>
    <row r="9" spans="1:14" s="103" customFormat="1" ht="19.5" customHeight="1">
      <c r="A9" s="710"/>
      <c r="B9" s="689"/>
      <c r="C9" s="701"/>
      <c r="D9" s="698"/>
      <c r="E9" s="704"/>
      <c r="F9" s="713"/>
      <c r="G9" s="707"/>
      <c r="H9" s="692"/>
      <c r="I9" s="695"/>
      <c r="J9" s="721"/>
      <c r="K9" s="718" t="s">
        <v>136</v>
      </c>
      <c r="L9" s="723" t="s">
        <v>179</v>
      </c>
      <c r="M9" s="725" t="s">
        <v>180</v>
      </c>
      <c r="N9" s="686"/>
    </row>
    <row r="10" spans="1:14" s="103" customFormat="1" ht="19.5" customHeight="1" thickBot="1">
      <c r="A10" s="711"/>
      <c r="B10" s="690"/>
      <c r="C10" s="702"/>
      <c r="D10" s="699"/>
      <c r="E10" s="705"/>
      <c r="F10" s="714"/>
      <c r="G10" s="708"/>
      <c r="H10" s="693"/>
      <c r="I10" s="696"/>
      <c r="J10" s="722"/>
      <c r="K10" s="719"/>
      <c r="L10" s="724"/>
      <c r="M10" s="726"/>
      <c r="N10" s="687"/>
    </row>
    <row r="11" spans="1:14" s="103" customFormat="1" ht="18.75" customHeight="1">
      <c r="A11" s="192">
        <v>1</v>
      </c>
      <c r="B11" s="193" t="s">
        <v>76</v>
      </c>
      <c r="C11" s="525">
        <v>33519</v>
      </c>
      <c r="D11" s="526" t="s">
        <v>248</v>
      </c>
      <c r="E11" s="527" t="s">
        <v>249</v>
      </c>
      <c r="F11" s="528" t="s">
        <v>105</v>
      </c>
      <c r="G11" s="529">
        <v>36526</v>
      </c>
      <c r="H11" s="530">
        <v>400000</v>
      </c>
      <c r="I11" s="531">
        <v>247400</v>
      </c>
      <c r="J11" s="532">
        <v>619</v>
      </c>
      <c r="K11" s="292">
        <v>55000</v>
      </c>
      <c r="L11" s="533">
        <v>219100</v>
      </c>
      <c r="M11" s="530">
        <f aca="true" t="shared" si="0" ref="M11:M16">K11+L11</f>
        <v>274100</v>
      </c>
      <c r="N11" s="194">
        <v>1</v>
      </c>
    </row>
    <row r="12" spans="1:14" s="103" customFormat="1" ht="18.75" customHeight="1">
      <c r="A12" s="195">
        <v>2</v>
      </c>
      <c r="B12" s="196" t="s">
        <v>3</v>
      </c>
      <c r="C12" s="197">
        <v>36153</v>
      </c>
      <c r="D12" s="300" t="s">
        <v>250</v>
      </c>
      <c r="E12" s="301" t="s">
        <v>251</v>
      </c>
      <c r="F12" s="518" t="s">
        <v>105</v>
      </c>
      <c r="G12" s="302">
        <v>40909</v>
      </c>
      <c r="H12" s="471">
        <v>100000</v>
      </c>
      <c r="I12" s="472">
        <v>56000</v>
      </c>
      <c r="J12" s="227">
        <v>560</v>
      </c>
      <c r="K12" s="293">
        <v>34700</v>
      </c>
      <c r="L12" s="294">
        <v>24100</v>
      </c>
      <c r="M12" s="295">
        <f t="shared" si="0"/>
        <v>58800</v>
      </c>
      <c r="N12" s="198">
        <v>2</v>
      </c>
    </row>
    <row r="13" spans="1:14" s="103" customFormat="1" ht="18.75" customHeight="1">
      <c r="A13" s="195">
        <v>3</v>
      </c>
      <c r="B13" s="199" t="s">
        <v>77</v>
      </c>
      <c r="C13" s="197">
        <v>37816</v>
      </c>
      <c r="D13" s="300" t="s">
        <v>331</v>
      </c>
      <c r="E13" s="301" t="s">
        <v>312</v>
      </c>
      <c r="F13" s="374" t="s">
        <v>106</v>
      </c>
      <c r="G13" s="302">
        <v>41275</v>
      </c>
      <c r="H13" s="471">
        <v>132600</v>
      </c>
      <c r="I13" s="472">
        <v>61000</v>
      </c>
      <c r="J13" s="227">
        <v>460</v>
      </c>
      <c r="K13" s="293">
        <v>42300</v>
      </c>
      <c r="L13" s="294">
        <v>0</v>
      </c>
      <c r="M13" s="295">
        <f t="shared" si="0"/>
        <v>42300</v>
      </c>
      <c r="N13" s="198">
        <v>3</v>
      </c>
    </row>
    <row r="14" spans="1:14" s="161" customFormat="1" ht="18.75" customHeight="1">
      <c r="A14" s="447">
        <v>4</v>
      </c>
      <c r="B14" s="199" t="s">
        <v>4</v>
      </c>
      <c r="C14" s="197">
        <v>35872</v>
      </c>
      <c r="D14" s="300" t="s">
        <v>252</v>
      </c>
      <c r="E14" s="301" t="s">
        <v>253</v>
      </c>
      <c r="F14" s="374" t="s">
        <v>107</v>
      </c>
      <c r="G14" s="302">
        <v>38718</v>
      </c>
      <c r="H14" s="471">
        <v>85000</v>
      </c>
      <c r="I14" s="472">
        <v>38000</v>
      </c>
      <c r="J14" s="227">
        <v>447</v>
      </c>
      <c r="K14" s="293">
        <v>38000</v>
      </c>
      <c r="L14" s="294">
        <v>0</v>
      </c>
      <c r="M14" s="295">
        <f t="shared" si="0"/>
        <v>38000</v>
      </c>
      <c r="N14" s="198">
        <v>4</v>
      </c>
    </row>
    <row r="15" spans="1:14" s="103" customFormat="1" ht="18.75" customHeight="1">
      <c r="A15" s="195">
        <v>5</v>
      </c>
      <c r="B15" s="199" t="s">
        <v>78</v>
      </c>
      <c r="C15" s="197">
        <v>39902</v>
      </c>
      <c r="D15" s="300" t="s">
        <v>254</v>
      </c>
      <c r="E15" s="301" t="s">
        <v>251</v>
      </c>
      <c r="F15" s="374" t="s">
        <v>108</v>
      </c>
      <c r="G15" s="302">
        <v>40179</v>
      </c>
      <c r="H15" s="471">
        <v>69000</v>
      </c>
      <c r="I15" s="472">
        <v>38845</v>
      </c>
      <c r="J15" s="227">
        <v>563</v>
      </c>
      <c r="K15" s="293">
        <v>27003</v>
      </c>
      <c r="L15" s="294">
        <v>17200</v>
      </c>
      <c r="M15" s="295">
        <f t="shared" si="0"/>
        <v>44203</v>
      </c>
      <c r="N15" s="198">
        <v>5</v>
      </c>
    </row>
    <row r="16" spans="1:14" s="103" customFormat="1" ht="18.75" customHeight="1">
      <c r="A16" s="195">
        <v>6</v>
      </c>
      <c r="B16" s="199" t="s">
        <v>79</v>
      </c>
      <c r="C16" s="197">
        <v>40263</v>
      </c>
      <c r="D16" s="300" t="s">
        <v>250</v>
      </c>
      <c r="E16" s="301" t="s">
        <v>255</v>
      </c>
      <c r="F16" s="374" t="s">
        <v>118</v>
      </c>
      <c r="G16" s="473">
        <v>43831</v>
      </c>
      <c r="H16" s="471">
        <v>59500</v>
      </c>
      <c r="I16" s="472">
        <v>21500</v>
      </c>
      <c r="J16" s="227">
        <v>361</v>
      </c>
      <c r="K16" s="293">
        <v>8960</v>
      </c>
      <c r="L16" s="294">
        <v>13800</v>
      </c>
      <c r="M16" s="295">
        <f t="shared" si="0"/>
        <v>22760</v>
      </c>
      <c r="N16" s="198">
        <v>6</v>
      </c>
    </row>
    <row r="17" spans="1:14" s="103" customFormat="1" ht="18.75" customHeight="1">
      <c r="A17" s="195">
        <v>7</v>
      </c>
      <c r="B17" s="199" t="s">
        <v>201</v>
      </c>
      <c r="C17" s="197"/>
      <c r="D17" s="474"/>
      <c r="E17" s="475"/>
      <c r="F17" s="374"/>
      <c r="G17" s="476"/>
      <c r="H17" s="471"/>
      <c r="I17" s="472"/>
      <c r="J17" s="227"/>
      <c r="K17" s="293"/>
      <c r="L17" s="294"/>
      <c r="M17" s="295"/>
      <c r="N17" s="198">
        <v>7</v>
      </c>
    </row>
    <row r="18" spans="1:14" s="103" customFormat="1" ht="18.75" customHeight="1">
      <c r="A18" s="195">
        <v>8</v>
      </c>
      <c r="B18" s="199" t="s">
        <v>202</v>
      </c>
      <c r="C18" s="197">
        <v>41722</v>
      </c>
      <c r="D18" s="300" t="s">
        <v>339</v>
      </c>
      <c r="E18" s="301" t="s">
        <v>289</v>
      </c>
      <c r="F18" s="374" t="s">
        <v>313</v>
      </c>
      <c r="G18" s="302" t="s">
        <v>290</v>
      </c>
      <c r="H18" s="471">
        <v>27470</v>
      </c>
      <c r="I18" s="472">
        <v>11350</v>
      </c>
      <c r="J18" s="227">
        <v>413</v>
      </c>
      <c r="K18" s="515">
        <v>7100</v>
      </c>
      <c r="L18" s="574">
        <v>4705</v>
      </c>
      <c r="M18" s="575">
        <f>K18+L18</f>
        <v>11805</v>
      </c>
      <c r="N18" s="198">
        <v>8</v>
      </c>
    </row>
    <row r="19" spans="1:14" s="103" customFormat="1" ht="18.75" customHeight="1">
      <c r="A19" s="195">
        <v>9</v>
      </c>
      <c r="B19" s="199" t="s">
        <v>80</v>
      </c>
      <c r="C19" s="197">
        <v>40630</v>
      </c>
      <c r="D19" s="300" t="s">
        <v>256</v>
      </c>
      <c r="E19" s="301" t="s">
        <v>257</v>
      </c>
      <c r="F19" s="523" t="s">
        <v>118</v>
      </c>
      <c r="G19" s="302">
        <v>43101</v>
      </c>
      <c r="H19" s="471">
        <v>122000</v>
      </c>
      <c r="I19" s="472">
        <v>45000</v>
      </c>
      <c r="J19" s="227">
        <v>373</v>
      </c>
      <c r="K19" s="293">
        <v>36500</v>
      </c>
      <c r="L19" s="294">
        <v>15000</v>
      </c>
      <c r="M19" s="295">
        <f aca="true" t="shared" si="1" ref="M19:M27">K19+L19</f>
        <v>51500</v>
      </c>
      <c r="N19" s="198">
        <v>9</v>
      </c>
    </row>
    <row r="20" spans="1:14" s="103" customFormat="1" ht="18.75" customHeight="1">
      <c r="A20" s="195">
        <v>10</v>
      </c>
      <c r="B20" s="199" t="s">
        <v>81</v>
      </c>
      <c r="C20" s="197">
        <v>32283</v>
      </c>
      <c r="D20" s="300" t="s">
        <v>258</v>
      </c>
      <c r="E20" s="301" t="s">
        <v>259</v>
      </c>
      <c r="F20" s="374" t="s">
        <v>110</v>
      </c>
      <c r="G20" s="477">
        <v>34700</v>
      </c>
      <c r="H20" s="471">
        <v>36000</v>
      </c>
      <c r="I20" s="472">
        <v>18000</v>
      </c>
      <c r="J20" s="227">
        <v>500</v>
      </c>
      <c r="K20" s="293">
        <v>18000</v>
      </c>
      <c r="L20" s="294">
        <v>0</v>
      </c>
      <c r="M20" s="295">
        <f t="shared" si="1"/>
        <v>18000</v>
      </c>
      <c r="N20" s="198">
        <v>10</v>
      </c>
    </row>
    <row r="21" spans="1:14" s="103" customFormat="1" ht="18.75" customHeight="1">
      <c r="A21" s="195">
        <v>11</v>
      </c>
      <c r="B21" s="199" t="s">
        <v>65</v>
      </c>
      <c r="C21" s="197">
        <v>41355</v>
      </c>
      <c r="D21" s="300" t="s">
        <v>287</v>
      </c>
      <c r="E21" s="301" t="s">
        <v>288</v>
      </c>
      <c r="F21" s="374" t="s">
        <v>286</v>
      </c>
      <c r="G21" s="302">
        <v>48214</v>
      </c>
      <c r="H21" s="373">
        <v>33000</v>
      </c>
      <c r="I21" s="233">
        <v>12000</v>
      </c>
      <c r="J21" s="227">
        <v>364</v>
      </c>
      <c r="K21" s="293">
        <v>5000</v>
      </c>
      <c r="L21" s="294">
        <v>7000</v>
      </c>
      <c r="M21" s="295">
        <f t="shared" si="1"/>
        <v>12000</v>
      </c>
      <c r="N21" s="198">
        <v>11</v>
      </c>
    </row>
    <row r="22" spans="1:14" s="103" customFormat="1" ht="18.75" customHeight="1">
      <c r="A22" s="195">
        <v>12</v>
      </c>
      <c r="B22" s="199" t="s">
        <v>82</v>
      </c>
      <c r="C22" s="197">
        <v>35153</v>
      </c>
      <c r="D22" s="300" t="s">
        <v>260</v>
      </c>
      <c r="E22" s="301" t="s">
        <v>261</v>
      </c>
      <c r="F22" s="374" t="s">
        <v>109</v>
      </c>
      <c r="G22" s="302" t="s">
        <v>340</v>
      </c>
      <c r="H22" s="471">
        <v>31500</v>
      </c>
      <c r="I22" s="472">
        <v>16000</v>
      </c>
      <c r="J22" s="227">
        <v>508</v>
      </c>
      <c r="K22" s="293">
        <v>0</v>
      </c>
      <c r="L22" s="294">
        <v>16216</v>
      </c>
      <c r="M22" s="295">
        <f t="shared" si="1"/>
        <v>16216</v>
      </c>
      <c r="N22" s="198">
        <v>12</v>
      </c>
    </row>
    <row r="23" spans="1:14" s="103" customFormat="1" ht="18.75" customHeight="1">
      <c r="A23" s="195">
        <v>13</v>
      </c>
      <c r="B23" s="199" t="s">
        <v>83</v>
      </c>
      <c r="C23" s="197">
        <v>39903</v>
      </c>
      <c r="D23" s="300" t="s">
        <v>283</v>
      </c>
      <c r="E23" s="301" t="s">
        <v>284</v>
      </c>
      <c r="F23" s="374" t="s">
        <v>338</v>
      </c>
      <c r="G23" s="473">
        <v>41640</v>
      </c>
      <c r="H23" s="471">
        <v>30900</v>
      </c>
      <c r="I23" s="472">
        <v>16000</v>
      </c>
      <c r="J23" s="227">
        <v>518</v>
      </c>
      <c r="K23" s="293">
        <v>11500</v>
      </c>
      <c r="L23" s="294">
        <v>4500</v>
      </c>
      <c r="M23" s="295">
        <f t="shared" si="1"/>
        <v>16000</v>
      </c>
      <c r="N23" s="198">
        <v>13</v>
      </c>
    </row>
    <row r="24" spans="1:14" s="103" customFormat="1" ht="18.75" customHeight="1">
      <c r="A24" s="195">
        <v>14</v>
      </c>
      <c r="B24" s="199" t="s">
        <v>84</v>
      </c>
      <c r="C24" s="197">
        <v>26754</v>
      </c>
      <c r="D24" s="300" t="s">
        <v>262</v>
      </c>
      <c r="E24" s="301" t="s">
        <v>263</v>
      </c>
      <c r="F24" s="374" t="s">
        <v>105</v>
      </c>
      <c r="G24" s="473">
        <v>29952</v>
      </c>
      <c r="H24" s="471">
        <v>35000</v>
      </c>
      <c r="I24" s="472">
        <v>19250</v>
      </c>
      <c r="J24" s="227">
        <v>550</v>
      </c>
      <c r="K24" s="293">
        <v>9250</v>
      </c>
      <c r="L24" s="294">
        <v>10000</v>
      </c>
      <c r="M24" s="295">
        <f t="shared" si="1"/>
        <v>19250</v>
      </c>
      <c r="N24" s="198">
        <v>14</v>
      </c>
    </row>
    <row r="25" spans="1:14" s="103" customFormat="1" ht="18.75" customHeight="1">
      <c r="A25" s="195">
        <v>15</v>
      </c>
      <c r="B25" s="199" t="s">
        <v>66</v>
      </c>
      <c r="C25" s="197">
        <v>38681</v>
      </c>
      <c r="D25" s="300" t="s">
        <v>264</v>
      </c>
      <c r="E25" s="301" t="s">
        <v>265</v>
      </c>
      <c r="F25" s="374" t="s">
        <v>111</v>
      </c>
      <c r="G25" s="473">
        <v>42005</v>
      </c>
      <c r="H25" s="471">
        <v>35500</v>
      </c>
      <c r="I25" s="472">
        <v>19300</v>
      </c>
      <c r="J25" s="227">
        <v>544</v>
      </c>
      <c r="K25" s="293">
        <v>18510</v>
      </c>
      <c r="L25" s="294">
        <v>2790</v>
      </c>
      <c r="M25" s="295">
        <f t="shared" si="1"/>
        <v>21300</v>
      </c>
      <c r="N25" s="198">
        <v>15</v>
      </c>
    </row>
    <row r="26" spans="1:14" s="103" customFormat="1" ht="18.75" customHeight="1">
      <c r="A26" s="195">
        <v>16</v>
      </c>
      <c r="B26" s="199" t="s">
        <v>85</v>
      </c>
      <c r="C26" s="197">
        <v>42296</v>
      </c>
      <c r="D26" s="300" t="s">
        <v>323</v>
      </c>
      <c r="E26" s="301" t="s">
        <v>324</v>
      </c>
      <c r="F26" s="374" t="s">
        <v>112</v>
      </c>
      <c r="G26" s="473" t="s">
        <v>293</v>
      </c>
      <c r="H26" s="471">
        <v>18700</v>
      </c>
      <c r="I26" s="472">
        <v>10322</v>
      </c>
      <c r="J26" s="227">
        <v>552</v>
      </c>
      <c r="K26" s="293">
        <v>0</v>
      </c>
      <c r="L26" s="294">
        <v>10788</v>
      </c>
      <c r="M26" s="295">
        <f t="shared" si="1"/>
        <v>10788</v>
      </c>
      <c r="N26" s="198">
        <v>16</v>
      </c>
    </row>
    <row r="27" spans="1:14" s="103" customFormat="1" ht="18.75" customHeight="1">
      <c r="A27" s="447">
        <v>17</v>
      </c>
      <c r="B27" s="196" t="s">
        <v>86</v>
      </c>
      <c r="C27" s="197">
        <v>41718</v>
      </c>
      <c r="D27" s="300" t="s">
        <v>332</v>
      </c>
      <c r="E27" s="301" t="s">
        <v>330</v>
      </c>
      <c r="F27" s="374" t="s">
        <v>112</v>
      </c>
      <c r="G27" s="473" t="s">
        <v>333</v>
      </c>
      <c r="H27" s="471">
        <v>6190</v>
      </c>
      <c r="I27" s="472">
        <v>3179</v>
      </c>
      <c r="J27" s="227">
        <v>514</v>
      </c>
      <c r="K27" s="293">
        <v>0</v>
      </c>
      <c r="L27" s="294">
        <v>3780</v>
      </c>
      <c r="M27" s="295">
        <f t="shared" si="1"/>
        <v>3780</v>
      </c>
      <c r="N27" s="198">
        <v>17</v>
      </c>
    </row>
    <row r="28" spans="1:14" s="103" customFormat="1" ht="18.75" customHeight="1">
      <c r="A28" s="447">
        <v>18</v>
      </c>
      <c r="B28" s="199" t="s">
        <v>67</v>
      </c>
      <c r="C28" s="596"/>
      <c r="D28" s="474"/>
      <c r="E28" s="475"/>
      <c r="F28" s="374"/>
      <c r="G28" s="476"/>
      <c r="H28" s="471"/>
      <c r="I28" s="472"/>
      <c r="J28" s="227"/>
      <c r="K28" s="293"/>
      <c r="L28" s="294"/>
      <c r="M28" s="295"/>
      <c r="N28" s="198">
        <v>18</v>
      </c>
    </row>
    <row r="29" spans="1:14" s="103" customFormat="1" ht="18.75" customHeight="1">
      <c r="A29" s="195">
        <v>19</v>
      </c>
      <c r="B29" s="199" t="s">
        <v>87</v>
      </c>
      <c r="C29" s="197">
        <v>40785</v>
      </c>
      <c r="D29" s="300" t="s">
        <v>281</v>
      </c>
      <c r="E29" s="301" t="s">
        <v>276</v>
      </c>
      <c r="F29" s="374" t="s">
        <v>112</v>
      </c>
      <c r="G29" s="302" t="s">
        <v>266</v>
      </c>
      <c r="H29" s="471">
        <v>7300</v>
      </c>
      <c r="I29" s="472">
        <v>2660</v>
      </c>
      <c r="J29" s="227">
        <v>364</v>
      </c>
      <c r="K29" s="293">
        <v>1100</v>
      </c>
      <c r="L29" s="294">
        <v>1716</v>
      </c>
      <c r="M29" s="295">
        <f>K29+L29</f>
        <v>2816</v>
      </c>
      <c r="N29" s="198">
        <v>19</v>
      </c>
    </row>
    <row r="30" spans="1:14" s="103" customFormat="1" ht="18.75" customHeight="1">
      <c r="A30" s="195">
        <v>20</v>
      </c>
      <c r="B30" s="199" t="s">
        <v>88</v>
      </c>
      <c r="C30" s="197">
        <v>36250</v>
      </c>
      <c r="D30" s="300" t="s">
        <v>267</v>
      </c>
      <c r="E30" s="301" t="s">
        <v>268</v>
      </c>
      <c r="F30" s="374" t="s">
        <v>118</v>
      </c>
      <c r="G30" s="302">
        <v>44563</v>
      </c>
      <c r="H30" s="471">
        <v>30000</v>
      </c>
      <c r="I30" s="472">
        <v>15000</v>
      </c>
      <c r="J30" s="227">
        <v>500</v>
      </c>
      <c r="K30" s="293">
        <v>11900</v>
      </c>
      <c r="L30" s="294">
        <v>3980</v>
      </c>
      <c r="M30" s="295">
        <f aca="true" t="shared" si="2" ref="M30:M41">K30+L30</f>
        <v>15880</v>
      </c>
      <c r="N30" s="198">
        <v>20</v>
      </c>
    </row>
    <row r="31" spans="1:14" s="103" customFormat="1" ht="18.75" customHeight="1">
      <c r="A31" s="195">
        <v>21</v>
      </c>
      <c r="B31" s="199" t="s">
        <v>89</v>
      </c>
      <c r="C31" s="197">
        <v>38170</v>
      </c>
      <c r="D31" s="300" t="s">
        <v>291</v>
      </c>
      <c r="E31" s="301" t="s">
        <v>292</v>
      </c>
      <c r="F31" s="374" t="s">
        <v>118</v>
      </c>
      <c r="G31" s="302" t="s">
        <v>293</v>
      </c>
      <c r="H31" s="471">
        <v>26000</v>
      </c>
      <c r="I31" s="472">
        <v>12000</v>
      </c>
      <c r="J31" s="227">
        <v>462</v>
      </c>
      <c r="K31" s="293">
        <v>10000</v>
      </c>
      <c r="L31" s="294">
        <v>2216</v>
      </c>
      <c r="M31" s="295">
        <f t="shared" si="2"/>
        <v>12216</v>
      </c>
      <c r="N31" s="198">
        <v>21</v>
      </c>
    </row>
    <row r="32" spans="1:14" s="103" customFormat="1" ht="18.75" customHeight="1">
      <c r="A32" s="195">
        <v>22</v>
      </c>
      <c r="B32" s="199" t="s">
        <v>68</v>
      </c>
      <c r="C32" s="197">
        <v>36250</v>
      </c>
      <c r="D32" s="300" t="s">
        <v>341</v>
      </c>
      <c r="E32" s="301" t="s">
        <v>342</v>
      </c>
      <c r="F32" s="374" t="s">
        <v>112</v>
      </c>
      <c r="G32" s="302" t="s">
        <v>340</v>
      </c>
      <c r="H32" s="471">
        <v>27100</v>
      </c>
      <c r="I32" s="472">
        <v>13110</v>
      </c>
      <c r="J32" s="227">
        <v>484</v>
      </c>
      <c r="K32" s="293">
        <v>9688</v>
      </c>
      <c r="L32" s="294">
        <v>10673</v>
      </c>
      <c r="M32" s="295">
        <f t="shared" si="2"/>
        <v>20361</v>
      </c>
      <c r="N32" s="198">
        <v>22</v>
      </c>
    </row>
    <row r="33" spans="1:14" s="103" customFormat="1" ht="18.75" customHeight="1">
      <c r="A33" s="195">
        <v>23</v>
      </c>
      <c r="B33" s="199" t="s">
        <v>90</v>
      </c>
      <c r="C33" s="197">
        <v>38070</v>
      </c>
      <c r="D33" s="300" t="s">
        <v>269</v>
      </c>
      <c r="E33" s="301" t="s">
        <v>265</v>
      </c>
      <c r="F33" s="374" t="s">
        <v>329</v>
      </c>
      <c r="G33" s="473">
        <v>41275</v>
      </c>
      <c r="H33" s="471">
        <v>11300</v>
      </c>
      <c r="I33" s="472">
        <v>3800</v>
      </c>
      <c r="J33" s="227">
        <v>336</v>
      </c>
      <c r="K33" s="293">
        <v>3800</v>
      </c>
      <c r="L33" s="294">
        <v>0</v>
      </c>
      <c r="M33" s="295">
        <f t="shared" si="2"/>
        <v>3800</v>
      </c>
      <c r="N33" s="198">
        <v>23</v>
      </c>
    </row>
    <row r="34" spans="1:14" s="103" customFormat="1" ht="18.75" customHeight="1">
      <c r="A34" s="195">
        <v>24</v>
      </c>
      <c r="B34" s="199" t="s">
        <v>91</v>
      </c>
      <c r="C34" s="197">
        <v>30144</v>
      </c>
      <c r="D34" s="300" t="s">
        <v>270</v>
      </c>
      <c r="E34" s="301" t="s">
        <v>271</v>
      </c>
      <c r="F34" s="374" t="s">
        <v>113</v>
      </c>
      <c r="G34" s="473">
        <v>36526</v>
      </c>
      <c r="H34" s="471">
        <v>35000</v>
      </c>
      <c r="I34" s="472">
        <v>18200</v>
      </c>
      <c r="J34" s="227">
        <v>520</v>
      </c>
      <c r="K34" s="293">
        <v>11486</v>
      </c>
      <c r="L34" s="294">
        <v>6714</v>
      </c>
      <c r="M34" s="295">
        <f t="shared" si="2"/>
        <v>18200</v>
      </c>
      <c r="N34" s="198">
        <v>24</v>
      </c>
    </row>
    <row r="35" spans="1:14" s="103" customFormat="1" ht="18.75" customHeight="1">
      <c r="A35" s="195">
        <v>25</v>
      </c>
      <c r="B35" s="199" t="s">
        <v>92</v>
      </c>
      <c r="C35" s="197">
        <v>25920</v>
      </c>
      <c r="D35" s="300" t="s">
        <v>272</v>
      </c>
      <c r="E35" s="301" t="s">
        <v>273</v>
      </c>
      <c r="F35" s="374" t="s">
        <v>114</v>
      </c>
      <c r="G35" s="473">
        <v>29221</v>
      </c>
      <c r="H35" s="471">
        <v>100000</v>
      </c>
      <c r="I35" s="233">
        <v>39000</v>
      </c>
      <c r="J35" s="227">
        <v>390</v>
      </c>
      <c r="K35" s="293">
        <v>36000</v>
      </c>
      <c r="L35" s="294">
        <v>3000</v>
      </c>
      <c r="M35" s="295">
        <f t="shared" si="2"/>
        <v>39000</v>
      </c>
      <c r="N35" s="198">
        <v>25</v>
      </c>
    </row>
    <row r="36" spans="1:14" s="103" customFormat="1" ht="21.75" customHeight="1">
      <c r="A36" s="195">
        <v>26</v>
      </c>
      <c r="B36" s="199" t="s">
        <v>93</v>
      </c>
      <c r="C36" s="197">
        <v>37704</v>
      </c>
      <c r="D36" s="300" t="s">
        <v>274</v>
      </c>
      <c r="E36" s="301" t="s">
        <v>253</v>
      </c>
      <c r="F36" s="374" t="s">
        <v>108</v>
      </c>
      <c r="G36" s="473" t="s">
        <v>343</v>
      </c>
      <c r="H36" s="471">
        <v>7332</v>
      </c>
      <c r="I36" s="472">
        <v>4020</v>
      </c>
      <c r="J36" s="227">
        <v>548</v>
      </c>
      <c r="K36" s="293">
        <v>0</v>
      </c>
      <c r="L36" s="294">
        <v>4430</v>
      </c>
      <c r="M36" s="295">
        <f t="shared" si="2"/>
        <v>4430</v>
      </c>
      <c r="N36" s="198">
        <v>26</v>
      </c>
    </row>
    <row r="37" spans="1:14" s="103" customFormat="1" ht="18.75" customHeight="1">
      <c r="A37" s="195">
        <v>27</v>
      </c>
      <c r="B37" s="199" t="s">
        <v>94</v>
      </c>
      <c r="C37" s="197">
        <v>32592</v>
      </c>
      <c r="D37" s="300" t="s">
        <v>275</v>
      </c>
      <c r="E37" s="301" t="s">
        <v>289</v>
      </c>
      <c r="F37" s="374" t="s">
        <v>115</v>
      </c>
      <c r="G37" s="473">
        <v>36526</v>
      </c>
      <c r="H37" s="471">
        <v>21700</v>
      </c>
      <c r="I37" s="472">
        <v>10500</v>
      </c>
      <c r="J37" s="227">
        <v>484</v>
      </c>
      <c r="K37" s="293">
        <v>10500</v>
      </c>
      <c r="L37" s="294">
        <v>0</v>
      </c>
      <c r="M37" s="295">
        <f t="shared" si="2"/>
        <v>10500</v>
      </c>
      <c r="N37" s="198">
        <v>27</v>
      </c>
    </row>
    <row r="38" spans="1:14" s="103" customFormat="1" ht="18.75" customHeight="1">
      <c r="A38" s="195">
        <v>28</v>
      </c>
      <c r="B38" s="199" t="s">
        <v>95</v>
      </c>
      <c r="C38" s="197">
        <v>42825</v>
      </c>
      <c r="D38" s="300" t="s">
        <v>334</v>
      </c>
      <c r="E38" s="301" t="s">
        <v>335</v>
      </c>
      <c r="F38" s="374" t="s">
        <v>282</v>
      </c>
      <c r="G38" s="473">
        <v>46023</v>
      </c>
      <c r="H38" s="471">
        <v>5600</v>
      </c>
      <c r="I38" s="472">
        <v>2500</v>
      </c>
      <c r="J38" s="227">
        <v>446</v>
      </c>
      <c r="K38" s="293">
        <v>2500</v>
      </c>
      <c r="L38" s="294">
        <v>0</v>
      </c>
      <c r="M38" s="295">
        <f t="shared" si="2"/>
        <v>2500</v>
      </c>
      <c r="N38" s="198">
        <v>28</v>
      </c>
    </row>
    <row r="39" spans="1:14" s="103" customFormat="1" ht="18.75" customHeight="1">
      <c r="A39" s="195">
        <v>29</v>
      </c>
      <c r="B39" s="199" t="s">
        <v>96</v>
      </c>
      <c r="C39" s="197">
        <v>34109</v>
      </c>
      <c r="D39" s="300" t="s">
        <v>277</v>
      </c>
      <c r="E39" s="301" t="s">
        <v>261</v>
      </c>
      <c r="F39" s="374" t="s">
        <v>282</v>
      </c>
      <c r="G39" s="473">
        <v>37622</v>
      </c>
      <c r="H39" s="471">
        <v>12000</v>
      </c>
      <c r="I39" s="472">
        <v>6000</v>
      </c>
      <c r="J39" s="227">
        <v>500</v>
      </c>
      <c r="K39" s="293">
        <v>6000</v>
      </c>
      <c r="L39" s="294">
        <v>0</v>
      </c>
      <c r="M39" s="295">
        <f t="shared" si="2"/>
        <v>6000</v>
      </c>
      <c r="N39" s="198">
        <v>29</v>
      </c>
    </row>
    <row r="40" spans="1:14" s="103" customFormat="1" ht="18.75" customHeight="1">
      <c r="A40" s="405">
        <v>30</v>
      </c>
      <c r="B40" s="199" t="s">
        <v>97</v>
      </c>
      <c r="C40" s="597">
        <v>32233</v>
      </c>
      <c r="D40" s="598" t="s">
        <v>278</v>
      </c>
      <c r="E40" s="599" t="s">
        <v>314</v>
      </c>
      <c r="F40" s="374" t="s">
        <v>116</v>
      </c>
      <c r="G40" s="600">
        <v>36161</v>
      </c>
      <c r="H40" s="471">
        <v>9000</v>
      </c>
      <c r="I40" s="472">
        <v>4050</v>
      </c>
      <c r="J40" s="227">
        <v>450</v>
      </c>
      <c r="K40" s="293">
        <v>1700</v>
      </c>
      <c r="L40" s="294">
        <v>2611</v>
      </c>
      <c r="M40" s="601">
        <f t="shared" si="2"/>
        <v>4311</v>
      </c>
      <c r="N40" s="200">
        <v>30</v>
      </c>
    </row>
    <row r="41" spans="1:14" s="103" customFormat="1" ht="18.75" customHeight="1" thickBot="1">
      <c r="A41" s="414">
        <v>31</v>
      </c>
      <c r="B41" s="415" t="s">
        <v>315</v>
      </c>
      <c r="C41" s="602">
        <v>41355</v>
      </c>
      <c r="D41" s="603" t="s">
        <v>316</v>
      </c>
      <c r="E41" s="604" t="s">
        <v>317</v>
      </c>
      <c r="F41" s="605" t="s">
        <v>322</v>
      </c>
      <c r="G41" s="606" t="s">
        <v>318</v>
      </c>
      <c r="H41" s="607">
        <v>5700</v>
      </c>
      <c r="I41" s="608">
        <v>3210</v>
      </c>
      <c r="J41" s="609">
        <v>563</v>
      </c>
      <c r="K41" s="610">
        <v>0</v>
      </c>
      <c r="L41" s="611">
        <v>3830</v>
      </c>
      <c r="M41" s="607">
        <f t="shared" si="2"/>
        <v>3830</v>
      </c>
      <c r="N41" s="416">
        <v>31</v>
      </c>
    </row>
    <row r="42" spans="1:14" s="103" customFormat="1" ht="18.75" customHeight="1">
      <c r="A42" s="406"/>
      <c r="B42" s="401" t="s">
        <v>55</v>
      </c>
      <c r="C42" s="407"/>
      <c r="D42" s="408"/>
      <c r="E42" s="409"/>
      <c r="F42" s="410"/>
      <c r="G42" s="402"/>
      <c r="H42" s="365">
        <f>SUM(H11:H41)</f>
        <v>1520392</v>
      </c>
      <c r="I42" s="411">
        <f>SUM(I11:I41)</f>
        <v>767196</v>
      </c>
      <c r="J42" s="403">
        <f>I42/H42*1000</f>
        <v>504.60407579098023</v>
      </c>
      <c r="K42" s="412">
        <f>SUM(K11:K41)</f>
        <v>416497</v>
      </c>
      <c r="L42" s="404">
        <f>SUM(L11:L41)</f>
        <v>388149</v>
      </c>
      <c r="M42" s="365">
        <f>K42+L42</f>
        <v>804646</v>
      </c>
      <c r="N42" s="413"/>
    </row>
    <row r="43" spans="1:14" s="103" customFormat="1" ht="15" customHeight="1" thickBot="1">
      <c r="A43" s="201"/>
      <c r="B43" s="202"/>
      <c r="C43" s="203"/>
      <c r="D43" s="303"/>
      <c r="E43" s="304"/>
      <c r="F43" s="305"/>
      <c r="G43" s="306"/>
      <c r="H43" s="299"/>
      <c r="I43" s="234"/>
      <c r="J43" s="228" t="s">
        <v>119</v>
      </c>
      <c r="K43" s="297"/>
      <c r="L43" s="298"/>
      <c r="M43" s="299"/>
      <c r="N43" s="204"/>
    </row>
    <row r="45" spans="9:11" ht="13.5">
      <c r="I45" s="30"/>
      <c r="J45" s="31"/>
      <c r="K45" s="34"/>
    </row>
    <row r="46" ht="13.5">
      <c r="K46" s="34"/>
    </row>
  </sheetData>
  <sheetProtection/>
  <mergeCells count="15">
    <mergeCell ref="A8:A10"/>
    <mergeCell ref="F8:F10"/>
    <mergeCell ref="K8:M8"/>
    <mergeCell ref="K9:K10"/>
    <mergeCell ref="J8:J10"/>
    <mergeCell ref="L9:L10"/>
    <mergeCell ref="M9:M10"/>
    <mergeCell ref="N8:N10"/>
    <mergeCell ref="B8:B10"/>
    <mergeCell ref="H8:H10"/>
    <mergeCell ref="I8:I10"/>
    <mergeCell ref="D8:D10"/>
    <mergeCell ref="C8:C10"/>
    <mergeCell ref="E8:E10"/>
    <mergeCell ref="G8:G10"/>
  </mergeCells>
  <printOptions/>
  <pageMargins left="0.3937007874015748" right="0.3937007874015748" top="0.3937007874015748" bottom="0.3937007874015748" header="0.3937007874015748" footer="0.3937007874015748"/>
  <pageSetup firstPageNumber="18" useFirstPageNumber="1" fitToWidth="2" fitToHeight="1" horizontalDpi="600" verticalDpi="600" orientation="portrait" paperSize="9" r:id="rId4"/>
  <headerFooter alignWithMargins="0">
    <oddFooter>&amp;C&amp;"ＭＳ Ｐ明朝,標準"- &amp;P -</oddFooter>
  </headerFooter>
  <colBreaks count="1" manualBreakCount="1">
    <brk id="7" max="65535" man="1"/>
  </colBreaks>
  <ignoredErrors>
    <ignoredError sqref="C1:E1 G1:J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M26" sqref="M26"/>
    </sheetView>
  </sheetViews>
  <sheetFormatPr defaultColWidth="11.25390625" defaultRowHeight="14.25" customHeight="1"/>
  <cols>
    <col min="1" max="1" width="5.625" style="20" customWidth="1"/>
    <col min="2" max="2" width="12.625" style="119" customWidth="1"/>
    <col min="3" max="9" width="10.625" style="27" customWidth="1"/>
    <col min="10" max="10" width="12.625" style="27" customWidth="1"/>
    <col min="11" max="12" width="8.625" style="1" customWidth="1"/>
    <col min="13" max="16384" width="11.25390625" style="1" customWidth="1"/>
  </cols>
  <sheetData>
    <row r="1" spans="3:10" ht="39.75" customHeight="1">
      <c r="C1" s="220" t="s">
        <v>218</v>
      </c>
      <c r="D1" s="220" t="s">
        <v>217</v>
      </c>
      <c r="E1" s="220" t="s">
        <v>220</v>
      </c>
      <c r="F1" s="220" t="s">
        <v>221</v>
      </c>
      <c r="G1" s="220" t="s">
        <v>222</v>
      </c>
      <c r="H1" s="220"/>
      <c r="I1" s="220" t="s">
        <v>223</v>
      </c>
      <c r="J1" s="223" t="s">
        <v>224</v>
      </c>
    </row>
    <row r="2" spans="1:12" s="10" customFormat="1" ht="19.5" customHeight="1">
      <c r="A2" s="19" t="s">
        <v>98</v>
      </c>
      <c r="B2" s="149"/>
      <c r="C2" s="66"/>
      <c r="D2" s="66"/>
      <c r="E2" s="66"/>
      <c r="F2" s="66"/>
      <c r="G2" s="66"/>
      <c r="H2" s="66"/>
      <c r="I2" s="66"/>
      <c r="J2" s="66"/>
      <c r="L2" s="12"/>
    </row>
    <row r="3" spans="1:11" s="8" customFormat="1" ht="19.5" customHeight="1" thickBot="1">
      <c r="A3" s="20"/>
      <c r="B3" s="119"/>
      <c r="C3" s="27"/>
      <c r="D3" s="24"/>
      <c r="E3" s="27"/>
      <c r="F3" s="27"/>
      <c r="G3" s="27"/>
      <c r="H3" s="27"/>
      <c r="I3" s="27"/>
      <c r="J3" s="27"/>
      <c r="K3" s="11"/>
    </row>
    <row r="4" spans="1:10" s="8" customFormat="1" ht="19.5" customHeight="1">
      <c r="A4" s="729" t="s">
        <v>62</v>
      </c>
      <c r="B4" s="735" t="s">
        <v>0</v>
      </c>
      <c r="C4" s="739" t="s">
        <v>132</v>
      </c>
      <c r="D4" s="739"/>
      <c r="E4" s="739"/>
      <c r="F4" s="739"/>
      <c r="G4" s="739"/>
      <c r="H4" s="739"/>
      <c r="I4" s="739"/>
      <c r="J4" s="740"/>
    </row>
    <row r="5" spans="1:10" s="8" customFormat="1" ht="19.5" customHeight="1">
      <c r="A5" s="730"/>
      <c r="B5" s="736"/>
      <c r="C5" s="727" t="s">
        <v>120</v>
      </c>
      <c r="D5" s="732" t="s">
        <v>59</v>
      </c>
      <c r="E5" s="732" t="s">
        <v>1</v>
      </c>
      <c r="F5" s="732" t="s">
        <v>60</v>
      </c>
      <c r="G5" s="732" t="s">
        <v>61</v>
      </c>
      <c r="H5" s="727" t="s">
        <v>134</v>
      </c>
      <c r="I5" s="727" t="s">
        <v>133</v>
      </c>
      <c r="J5" s="733" t="s">
        <v>131</v>
      </c>
    </row>
    <row r="6" spans="1:10" s="8" customFormat="1" ht="19.5" customHeight="1" thickBot="1">
      <c r="A6" s="731"/>
      <c r="B6" s="737"/>
      <c r="C6" s="728"/>
      <c r="D6" s="728"/>
      <c r="E6" s="728"/>
      <c r="F6" s="728"/>
      <c r="G6" s="728"/>
      <c r="H6" s="738"/>
      <c r="I6" s="728"/>
      <c r="J6" s="734"/>
    </row>
    <row r="7" spans="1:10" s="8" customFormat="1" ht="27.75" customHeight="1">
      <c r="A7" s="127">
        <v>1</v>
      </c>
      <c r="B7" s="150" t="s">
        <v>10</v>
      </c>
      <c r="C7" s="534">
        <v>69100</v>
      </c>
      <c r="D7" s="535">
        <v>150000</v>
      </c>
      <c r="E7" s="536"/>
      <c r="F7" s="536"/>
      <c r="G7" s="536"/>
      <c r="H7" s="536"/>
      <c r="I7" s="536">
        <v>55000</v>
      </c>
      <c r="J7" s="321">
        <f aca="true" t="shared" si="0" ref="J7:J12">SUM(C7:I7)</f>
        <v>274100</v>
      </c>
    </row>
    <row r="8" spans="1:10" s="8" customFormat="1" ht="27.75" customHeight="1">
      <c r="A8" s="129">
        <v>2</v>
      </c>
      <c r="B8" s="130" t="s">
        <v>3</v>
      </c>
      <c r="C8" s="35"/>
      <c r="D8" s="49"/>
      <c r="E8" s="32"/>
      <c r="F8" s="32"/>
      <c r="G8" s="32">
        <v>24100</v>
      </c>
      <c r="H8" s="32"/>
      <c r="I8" s="32">
        <v>34700</v>
      </c>
      <c r="J8" s="322">
        <f t="shared" si="0"/>
        <v>58800</v>
      </c>
    </row>
    <row r="9" spans="1:10" s="8" customFormat="1" ht="27.75" customHeight="1">
      <c r="A9" s="129">
        <v>3</v>
      </c>
      <c r="B9" s="130" t="s">
        <v>11</v>
      </c>
      <c r="C9" s="35"/>
      <c r="D9" s="49"/>
      <c r="E9" s="32"/>
      <c r="F9" s="32"/>
      <c r="G9" s="32"/>
      <c r="H9" s="32"/>
      <c r="I9" s="32">
        <v>42300</v>
      </c>
      <c r="J9" s="323">
        <f t="shared" si="0"/>
        <v>42300</v>
      </c>
    </row>
    <row r="10" spans="1:10" s="8" customFormat="1" ht="27.75" customHeight="1">
      <c r="A10" s="129">
        <v>4</v>
      </c>
      <c r="B10" s="130" t="s">
        <v>4</v>
      </c>
      <c r="C10" s="35"/>
      <c r="D10" s="49"/>
      <c r="E10" s="32"/>
      <c r="F10" s="32"/>
      <c r="G10" s="32"/>
      <c r="H10" s="32"/>
      <c r="I10" s="32">
        <v>38000</v>
      </c>
      <c r="J10" s="323">
        <f t="shared" si="0"/>
        <v>38000</v>
      </c>
    </row>
    <row r="11" spans="1:10" s="8" customFormat="1" ht="27.75" customHeight="1">
      <c r="A11" s="129">
        <v>5</v>
      </c>
      <c r="B11" s="130" t="s">
        <v>12</v>
      </c>
      <c r="C11" s="35"/>
      <c r="D11" s="49">
        <v>10000</v>
      </c>
      <c r="E11" s="32"/>
      <c r="F11" s="32"/>
      <c r="G11" s="32">
        <v>7200</v>
      </c>
      <c r="H11" s="32"/>
      <c r="I11" s="32">
        <v>27003</v>
      </c>
      <c r="J11" s="323">
        <f t="shared" si="0"/>
        <v>44203</v>
      </c>
    </row>
    <row r="12" spans="1:10" s="8" customFormat="1" ht="27.75" customHeight="1">
      <c r="A12" s="129">
        <v>6</v>
      </c>
      <c r="B12" s="130" t="s">
        <v>13</v>
      </c>
      <c r="C12" s="35"/>
      <c r="D12" s="49">
        <v>6800</v>
      </c>
      <c r="E12" s="32"/>
      <c r="F12" s="32">
        <v>3000</v>
      </c>
      <c r="G12" s="32">
        <v>4000</v>
      </c>
      <c r="H12" s="32"/>
      <c r="I12" s="32">
        <v>8960</v>
      </c>
      <c r="J12" s="323">
        <f t="shared" si="0"/>
        <v>22760</v>
      </c>
    </row>
    <row r="13" spans="1:10" s="8" customFormat="1" ht="27.75" customHeight="1">
      <c r="A13" s="129">
        <v>7</v>
      </c>
      <c r="B13" s="130" t="s">
        <v>14</v>
      </c>
      <c r="C13" s="478"/>
      <c r="D13" s="48"/>
      <c r="E13" s="28"/>
      <c r="F13" s="28"/>
      <c r="G13" s="28"/>
      <c r="H13" s="28"/>
      <c r="I13" s="28"/>
      <c r="J13" s="323"/>
    </row>
    <row r="14" spans="1:10" s="8" customFormat="1" ht="27.75" customHeight="1">
      <c r="A14" s="129">
        <v>8</v>
      </c>
      <c r="B14" s="130" t="s">
        <v>15</v>
      </c>
      <c r="C14" s="35"/>
      <c r="D14" s="49"/>
      <c r="E14" s="32"/>
      <c r="F14" s="32">
        <v>820</v>
      </c>
      <c r="G14" s="32">
        <v>3885</v>
      </c>
      <c r="H14" s="32"/>
      <c r="I14" s="32">
        <v>7100</v>
      </c>
      <c r="J14" s="323">
        <f aca="true" t="shared" si="1" ref="J14:J23">SUM(C14:I14)</f>
        <v>11805</v>
      </c>
    </row>
    <row r="15" spans="1:10" s="8" customFormat="1" ht="27.75" customHeight="1">
      <c r="A15" s="129">
        <v>9</v>
      </c>
      <c r="B15" s="130" t="s">
        <v>16</v>
      </c>
      <c r="C15" s="35"/>
      <c r="D15" s="49"/>
      <c r="E15" s="32"/>
      <c r="F15" s="32"/>
      <c r="G15" s="32">
        <v>15000</v>
      </c>
      <c r="H15" s="32"/>
      <c r="I15" s="32">
        <v>36500</v>
      </c>
      <c r="J15" s="323">
        <f t="shared" si="1"/>
        <v>51500</v>
      </c>
    </row>
    <row r="16" spans="1:10" s="8" customFormat="1" ht="27.75" customHeight="1">
      <c r="A16" s="129">
        <v>10</v>
      </c>
      <c r="B16" s="131" t="s">
        <v>17</v>
      </c>
      <c r="C16" s="35"/>
      <c r="D16" s="49"/>
      <c r="E16" s="32"/>
      <c r="F16" s="32"/>
      <c r="G16" s="32"/>
      <c r="H16" s="32"/>
      <c r="I16" s="32">
        <v>18000</v>
      </c>
      <c r="J16" s="323">
        <f t="shared" si="1"/>
        <v>18000</v>
      </c>
    </row>
    <row r="17" spans="1:10" s="8" customFormat="1" ht="27.75" customHeight="1">
      <c r="A17" s="129">
        <v>11</v>
      </c>
      <c r="B17" s="130" t="s">
        <v>18</v>
      </c>
      <c r="C17" s="35"/>
      <c r="D17" s="49"/>
      <c r="E17" s="32"/>
      <c r="F17" s="32"/>
      <c r="G17" s="32">
        <v>7000</v>
      </c>
      <c r="H17" s="32"/>
      <c r="I17" s="32">
        <v>5000</v>
      </c>
      <c r="J17" s="323">
        <f t="shared" si="1"/>
        <v>12000</v>
      </c>
    </row>
    <row r="18" spans="1:10" s="8" customFormat="1" ht="27.75" customHeight="1">
      <c r="A18" s="129">
        <v>12</v>
      </c>
      <c r="B18" s="130" t="s">
        <v>38</v>
      </c>
      <c r="C18" s="35">
        <v>15067</v>
      </c>
      <c r="D18" s="49"/>
      <c r="E18" s="32">
        <v>473</v>
      </c>
      <c r="F18" s="32">
        <v>676</v>
      </c>
      <c r="G18" s="32"/>
      <c r="H18" s="32"/>
      <c r="I18" s="32"/>
      <c r="J18" s="323">
        <f t="shared" si="1"/>
        <v>16216</v>
      </c>
    </row>
    <row r="19" spans="1:10" s="8" customFormat="1" ht="27.75" customHeight="1">
      <c r="A19" s="129">
        <v>13</v>
      </c>
      <c r="B19" s="130" t="s">
        <v>19</v>
      </c>
      <c r="C19" s="35"/>
      <c r="D19" s="49"/>
      <c r="E19" s="32"/>
      <c r="F19" s="32"/>
      <c r="G19" s="32">
        <v>4500</v>
      </c>
      <c r="H19" s="32"/>
      <c r="I19" s="32">
        <v>11500</v>
      </c>
      <c r="J19" s="323">
        <f t="shared" si="1"/>
        <v>16000</v>
      </c>
    </row>
    <row r="20" spans="1:10" s="8" customFormat="1" ht="27.75" customHeight="1">
      <c r="A20" s="129">
        <v>14</v>
      </c>
      <c r="B20" s="130" t="s">
        <v>20</v>
      </c>
      <c r="C20" s="35"/>
      <c r="D20" s="49"/>
      <c r="E20" s="32"/>
      <c r="F20" s="32"/>
      <c r="G20" s="32">
        <v>10000</v>
      </c>
      <c r="H20" s="32"/>
      <c r="I20" s="32">
        <v>9250</v>
      </c>
      <c r="J20" s="323">
        <f t="shared" si="1"/>
        <v>19250</v>
      </c>
    </row>
    <row r="21" spans="1:10" s="8" customFormat="1" ht="27.75" customHeight="1">
      <c r="A21" s="129">
        <v>15</v>
      </c>
      <c r="B21" s="130" t="s">
        <v>42</v>
      </c>
      <c r="C21" s="35">
        <v>500</v>
      </c>
      <c r="D21" s="49">
        <v>1000</v>
      </c>
      <c r="E21" s="32"/>
      <c r="F21" s="32"/>
      <c r="G21" s="32">
        <v>1290</v>
      </c>
      <c r="H21" s="32"/>
      <c r="I21" s="32">
        <v>18510</v>
      </c>
      <c r="J21" s="323">
        <f t="shared" si="1"/>
        <v>21300</v>
      </c>
    </row>
    <row r="22" spans="1:10" s="8" customFormat="1" ht="27.75" customHeight="1">
      <c r="A22" s="129">
        <v>16</v>
      </c>
      <c r="B22" s="130" t="s">
        <v>21</v>
      </c>
      <c r="C22" s="35">
        <v>1700</v>
      </c>
      <c r="D22" s="49">
        <v>9088</v>
      </c>
      <c r="E22" s="32"/>
      <c r="F22" s="32"/>
      <c r="G22" s="32"/>
      <c r="H22" s="32"/>
      <c r="I22" s="32"/>
      <c r="J22" s="323">
        <f t="shared" si="1"/>
        <v>10788</v>
      </c>
    </row>
    <row r="23" spans="1:10" s="8" customFormat="1" ht="27.75" customHeight="1">
      <c r="A23" s="129">
        <v>17</v>
      </c>
      <c r="B23" s="130" t="s">
        <v>22</v>
      </c>
      <c r="C23" s="35">
        <v>3780</v>
      </c>
      <c r="D23" s="49"/>
      <c r="E23" s="32"/>
      <c r="F23" s="32"/>
      <c r="G23" s="32"/>
      <c r="H23" s="32"/>
      <c r="I23" s="32"/>
      <c r="J23" s="323">
        <f t="shared" si="1"/>
        <v>3780</v>
      </c>
    </row>
    <row r="24" spans="1:10" s="8" customFormat="1" ht="27.75" customHeight="1">
      <c r="A24" s="129">
        <v>18</v>
      </c>
      <c r="B24" s="130" t="s">
        <v>43</v>
      </c>
      <c r="C24" s="478"/>
      <c r="D24" s="48"/>
      <c r="E24" s="28"/>
      <c r="F24" s="28"/>
      <c r="G24" s="28"/>
      <c r="H24" s="28"/>
      <c r="I24" s="28"/>
      <c r="J24" s="323"/>
    </row>
    <row r="25" spans="1:10" s="8" customFormat="1" ht="27.75" customHeight="1">
      <c r="A25" s="129">
        <v>19</v>
      </c>
      <c r="B25" s="130" t="s">
        <v>23</v>
      </c>
      <c r="C25" s="35"/>
      <c r="D25" s="49"/>
      <c r="E25" s="32"/>
      <c r="F25" s="32"/>
      <c r="G25" s="32">
        <v>1716</v>
      </c>
      <c r="H25" s="32"/>
      <c r="I25" s="32">
        <v>1100</v>
      </c>
      <c r="J25" s="323">
        <f aca="true" t="shared" si="2" ref="J25:J36">SUM(C25:I25)</f>
        <v>2816</v>
      </c>
    </row>
    <row r="26" spans="1:10" s="8" customFormat="1" ht="27.75" customHeight="1">
      <c r="A26" s="129">
        <v>20</v>
      </c>
      <c r="B26" s="130" t="s">
        <v>24</v>
      </c>
      <c r="C26" s="35">
        <v>500</v>
      </c>
      <c r="D26" s="49">
        <v>1980</v>
      </c>
      <c r="E26" s="32"/>
      <c r="F26" s="32"/>
      <c r="G26" s="32">
        <v>2000</v>
      </c>
      <c r="H26" s="32"/>
      <c r="I26" s="32">
        <v>11900</v>
      </c>
      <c r="J26" s="323">
        <f t="shared" si="2"/>
        <v>16380</v>
      </c>
    </row>
    <row r="27" spans="1:10" s="8" customFormat="1" ht="27.75" customHeight="1">
      <c r="A27" s="129">
        <v>21</v>
      </c>
      <c r="B27" s="131" t="s">
        <v>25</v>
      </c>
      <c r="C27" s="35">
        <v>1576</v>
      </c>
      <c r="D27" s="49"/>
      <c r="E27" s="32"/>
      <c r="F27" s="32"/>
      <c r="G27" s="32">
        <v>640</v>
      </c>
      <c r="H27" s="32"/>
      <c r="I27" s="32">
        <v>10000</v>
      </c>
      <c r="J27" s="323">
        <f t="shared" si="2"/>
        <v>12216</v>
      </c>
    </row>
    <row r="28" spans="1:10" s="8" customFormat="1" ht="27.75" customHeight="1">
      <c r="A28" s="129">
        <v>22</v>
      </c>
      <c r="B28" s="130" t="s">
        <v>48</v>
      </c>
      <c r="C28" s="35">
        <v>1780</v>
      </c>
      <c r="D28" s="49">
        <v>570</v>
      </c>
      <c r="E28" s="32">
        <v>1528</v>
      </c>
      <c r="F28" s="32">
        <v>6795</v>
      </c>
      <c r="G28" s="32"/>
      <c r="H28" s="32"/>
      <c r="I28" s="32">
        <v>9688</v>
      </c>
      <c r="J28" s="323">
        <f t="shared" si="2"/>
        <v>20361</v>
      </c>
    </row>
    <row r="29" spans="1:10" s="8" customFormat="1" ht="27.75" customHeight="1">
      <c r="A29" s="129">
        <v>23</v>
      </c>
      <c r="B29" s="130" t="s">
        <v>26</v>
      </c>
      <c r="C29" s="35"/>
      <c r="D29" s="49"/>
      <c r="E29" s="32"/>
      <c r="F29" s="32"/>
      <c r="G29" s="32"/>
      <c r="H29" s="32"/>
      <c r="I29" s="32">
        <v>3800</v>
      </c>
      <c r="J29" s="323">
        <f t="shared" si="2"/>
        <v>3800</v>
      </c>
    </row>
    <row r="30" spans="1:10" s="8" customFormat="1" ht="27.75" customHeight="1">
      <c r="A30" s="129">
        <v>24</v>
      </c>
      <c r="B30" s="130" t="s">
        <v>27</v>
      </c>
      <c r="C30" s="35"/>
      <c r="D30" s="49"/>
      <c r="E30" s="32"/>
      <c r="F30" s="32"/>
      <c r="G30" s="32">
        <v>6714</v>
      </c>
      <c r="H30" s="32"/>
      <c r="I30" s="32">
        <v>11486</v>
      </c>
      <c r="J30" s="323">
        <f t="shared" si="2"/>
        <v>18200</v>
      </c>
    </row>
    <row r="31" spans="1:10" s="8" customFormat="1" ht="27.75" customHeight="1">
      <c r="A31" s="129">
        <v>25</v>
      </c>
      <c r="B31" s="130" t="s">
        <v>39</v>
      </c>
      <c r="C31" s="35"/>
      <c r="D31" s="49"/>
      <c r="E31" s="32"/>
      <c r="F31" s="32">
        <v>3000</v>
      </c>
      <c r="G31" s="32"/>
      <c r="H31" s="32"/>
      <c r="I31" s="32">
        <v>36000</v>
      </c>
      <c r="J31" s="323">
        <f t="shared" si="2"/>
        <v>39000</v>
      </c>
    </row>
    <row r="32" spans="1:10" s="8" customFormat="1" ht="27.75" customHeight="1">
      <c r="A32" s="129">
        <v>26</v>
      </c>
      <c r="B32" s="130" t="s">
        <v>28</v>
      </c>
      <c r="C32" s="35">
        <v>4313</v>
      </c>
      <c r="D32" s="49"/>
      <c r="E32" s="32">
        <v>117</v>
      </c>
      <c r="F32" s="32"/>
      <c r="G32" s="32"/>
      <c r="H32" s="32"/>
      <c r="I32" s="32"/>
      <c r="J32" s="323">
        <f t="shared" si="2"/>
        <v>4430</v>
      </c>
    </row>
    <row r="33" spans="1:10" s="8" customFormat="1" ht="27.75" customHeight="1">
      <c r="A33" s="129">
        <v>27</v>
      </c>
      <c r="B33" s="130" t="s">
        <v>29</v>
      </c>
      <c r="C33" s="35"/>
      <c r="D33" s="49"/>
      <c r="E33" s="32"/>
      <c r="F33" s="32"/>
      <c r="G33" s="32"/>
      <c r="H33" s="32"/>
      <c r="I33" s="32">
        <v>10500</v>
      </c>
      <c r="J33" s="323">
        <f t="shared" si="2"/>
        <v>10500</v>
      </c>
    </row>
    <row r="34" spans="1:10" s="8" customFormat="1" ht="27.75" customHeight="1">
      <c r="A34" s="129">
        <v>28</v>
      </c>
      <c r="B34" s="130" t="s">
        <v>30</v>
      </c>
      <c r="C34" s="35"/>
      <c r="D34" s="49"/>
      <c r="E34" s="32"/>
      <c r="F34" s="32"/>
      <c r="G34" s="32"/>
      <c r="H34" s="32"/>
      <c r="I34" s="32">
        <v>2500</v>
      </c>
      <c r="J34" s="323">
        <f t="shared" si="2"/>
        <v>2500</v>
      </c>
    </row>
    <row r="35" spans="1:10" s="8" customFormat="1" ht="27.75" customHeight="1">
      <c r="A35" s="129">
        <v>29</v>
      </c>
      <c r="B35" s="130" t="s">
        <v>31</v>
      </c>
      <c r="C35" s="35"/>
      <c r="D35" s="49"/>
      <c r="E35" s="32"/>
      <c r="F35" s="32"/>
      <c r="G35" s="32"/>
      <c r="H35" s="32"/>
      <c r="I35" s="32">
        <v>6000</v>
      </c>
      <c r="J35" s="323">
        <f t="shared" si="2"/>
        <v>6000</v>
      </c>
    </row>
    <row r="36" spans="1:10" s="8" customFormat="1" ht="27.75" customHeight="1">
      <c r="A36" s="151">
        <v>30</v>
      </c>
      <c r="B36" s="130" t="s">
        <v>32</v>
      </c>
      <c r="C36" s="35"/>
      <c r="D36" s="49"/>
      <c r="E36" s="32"/>
      <c r="F36" s="32"/>
      <c r="G36" s="32">
        <v>2611</v>
      </c>
      <c r="H36" s="32"/>
      <c r="I36" s="32">
        <v>1700</v>
      </c>
      <c r="J36" s="323">
        <f t="shared" si="2"/>
        <v>4311</v>
      </c>
    </row>
    <row r="37" spans="1:10" s="8" customFormat="1" ht="27.75" customHeight="1" thickBot="1">
      <c r="A37" s="132">
        <v>31</v>
      </c>
      <c r="B37" s="133" t="s">
        <v>315</v>
      </c>
      <c r="C37" s="576"/>
      <c r="D37" s="577">
        <v>3830</v>
      </c>
      <c r="E37" s="578"/>
      <c r="F37" s="578"/>
      <c r="G37" s="578"/>
      <c r="H37" s="578"/>
      <c r="I37" s="578"/>
      <c r="J37" s="417">
        <f>SUM(C37:I37)</f>
        <v>3830</v>
      </c>
    </row>
    <row r="38" spans="1:10" s="8" customFormat="1" ht="27.75" customHeight="1" thickBot="1">
      <c r="A38" s="152"/>
      <c r="B38" s="134" t="s">
        <v>5</v>
      </c>
      <c r="C38" s="317">
        <f aca="true" t="shared" si="3" ref="C38:J38">SUM(C7:C37)</f>
        <v>98316</v>
      </c>
      <c r="D38" s="318">
        <f t="shared" si="3"/>
        <v>183268</v>
      </c>
      <c r="E38" s="319">
        <f t="shared" si="3"/>
        <v>2118</v>
      </c>
      <c r="F38" s="319">
        <f t="shared" si="3"/>
        <v>14291</v>
      </c>
      <c r="G38" s="319">
        <f t="shared" si="3"/>
        <v>90656</v>
      </c>
      <c r="H38" s="319">
        <f t="shared" si="3"/>
        <v>0</v>
      </c>
      <c r="I38" s="319">
        <f t="shared" si="3"/>
        <v>416497</v>
      </c>
      <c r="J38" s="320">
        <f t="shared" si="3"/>
        <v>805146</v>
      </c>
    </row>
    <row r="39" ht="13.5"/>
    <row r="40" ht="13.5">
      <c r="I40" s="47"/>
    </row>
    <row r="41" ht="13.5">
      <c r="I41" s="47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/>
  <mergeCells count="11">
    <mergeCell ref="G5:G6"/>
    <mergeCell ref="I5:I6"/>
    <mergeCell ref="A4:A6"/>
    <mergeCell ref="C5:C6"/>
    <mergeCell ref="D5:D6"/>
    <mergeCell ref="E5:E6"/>
    <mergeCell ref="J5:J6"/>
    <mergeCell ref="B4:B6"/>
    <mergeCell ref="H5:H6"/>
    <mergeCell ref="C4:J4"/>
    <mergeCell ref="F5:F6"/>
  </mergeCells>
  <printOptions/>
  <pageMargins left="0.7874015748031497" right="0.7874015748031497" top="0.7874015748031497" bottom="0.7874015748031497" header="0.3937007874015748" footer="0.3937007874015748"/>
  <pageSetup firstPageNumber="20" useFirstPageNumber="1" horizontalDpi="600" verticalDpi="600" orientation="portrait" paperSize="9" scale="81" r:id="rId4"/>
  <headerFooter alignWithMargins="0">
    <oddFooter>&amp;C&amp;"ＭＳ Ｐ明朝,標準"- &amp;P -</oddFooter>
  </headerFooter>
  <ignoredErrors>
    <ignoredError sqref="C1 I1 E1:G1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pane xSplit="2" ySplit="6" topLeftCell="C31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D2" sqref="D2"/>
    </sheetView>
  </sheetViews>
  <sheetFormatPr defaultColWidth="11.25390625" defaultRowHeight="12.75"/>
  <cols>
    <col min="1" max="1" width="5.625" style="20" customWidth="1"/>
    <col min="2" max="2" width="12.625" style="119" customWidth="1"/>
    <col min="3" max="9" width="10.625" style="27" customWidth="1"/>
    <col min="10" max="10" width="12.625" style="27" customWidth="1"/>
    <col min="11" max="16384" width="11.25390625" style="1" customWidth="1"/>
  </cols>
  <sheetData>
    <row r="1" spans="3:10" ht="39.75" customHeight="1">
      <c r="C1" s="221">
        <v>5004</v>
      </c>
      <c r="D1" s="221" t="s">
        <v>219</v>
      </c>
      <c r="E1" s="221">
        <v>5005</v>
      </c>
      <c r="F1" s="221">
        <v>5006</v>
      </c>
      <c r="G1" s="221">
        <v>5007</v>
      </c>
      <c r="H1" s="221">
        <v>5009</v>
      </c>
      <c r="I1" s="221">
        <v>5011</v>
      </c>
      <c r="J1" s="222" t="s">
        <v>216</v>
      </c>
    </row>
    <row r="2" spans="1:10" s="10" customFormat="1" ht="19.5" customHeight="1">
      <c r="A2" s="19" t="s">
        <v>139</v>
      </c>
      <c r="B2" s="149"/>
      <c r="C2" s="66"/>
      <c r="D2" s="66"/>
      <c r="E2" s="66"/>
      <c r="F2" s="66"/>
      <c r="G2" s="66"/>
      <c r="H2" s="66"/>
      <c r="I2" s="66"/>
      <c r="J2" s="66"/>
    </row>
    <row r="3" spans="1:10" s="8" customFormat="1" ht="19.5" customHeight="1" thickBot="1">
      <c r="A3" s="88"/>
      <c r="B3" s="119"/>
      <c r="C3" s="27"/>
      <c r="D3" s="27"/>
      <c r="E3" s="27"/>
      <c r="F3" s="27"/>
      <c r="G3" s="27"/>
      <c r="H3" s="27"/>
      <c r="I3" s="27"/>
      <c r="J3" s="27"/>
    </row>
    <row r="4" spans="1:10" s="8" customFormat="1" ht="19.5" customHeight="1">
      <c r="A4" s="729" t="s">
        <v>62</v>
      </c>
      <c r="B4" s="735" t="s">
        <v>0</v>
      </c>
      <c r="C4" s="739" t="s">
        <v>138</v>
      </c>
      <c r="D4" s="739"/>
      <c r="E4" s="739"/>
      <c r="F4" s="739"/>
      <c r="G4" s="739"/>
      <c r="H4" s="739"/>
      <c r="I4" s="739"/>
      <c r="J4" s="740"/>
    </row>
    <row r="5" spans="1:10" s="8" customFormat="1" ht="19.5" customHeight="1">
      <c r="A5" s="741"/>
      <c r="B5" s="736"/>
      <c r="C5" s="743" t="s">
        <v>120</v>
      </c>
      <c r="D5" s="732" t="s">
        <v>59</v>
      </c>
      <c r="E5" s="732" t="s">
        <v>1</v>
      </c>
      <c r="F5" s="732" t="s">
        <v>60</v>
      </c>
      <c r="G5" s="732" t="s">
        <v>61</v>
      </c>
      <c r="H5" s="727" t="s">
        <v>134</v>
      </c>
      <c r="I5" s="727" t="s">
        <v>133</v>
      </c>
      <c r="J5" s="733" t="s">
        <v>131</v>
      </c>
    </row>
    <row r="6" spans="1:10" s="8" customFormat="1" ht="19.5" customHeight="1" thickBot="1">
      <c r="A6" s="742"/>
      <c r="B6" s="737"/>
      <c r="C6" s="744"/>
      <c r="D6" s="728"/>
      <c r="E6" s="728"/>
      <c r="F6" s="728"/>
      <c r="G6" s="728"/>
      <c r="H6" s="738"/>
      <c r="I6" s="728"/>
      <c r="J6" s="734"/>
    </row>
    <row r="7" spans="1:10" s="8" customFormat="1" ht="27.75" customHeight="1">
      <c r="A7" s="127">
        <v>1</v>
      </c>
      <c r="B7" s="128" t="s">
        <v>10</v>
      </c>
      <c r="C7" s="537">
        <v>2756</v>
      </c>
      <c r="D7" s="538">
        <v>36619</v>
      </c>
      <c r="E7" s="539"/>
      <c r="F7" s="539"/>
      <c r="G7" s="539"/>
      <c r="H7" s="539">
        <v>771</v>
      </c>
      <c r="I7" s="539">
        <v>5093</v>
      </c>
      <c r="J7" s="284">
        <f aca="true" t="shared" si="0" ref="J7:J12">SUM(C7:I7)</f>
        <v>45239</v>
      </c>
    </row>
    <row r="8" spans="1:10" s="8" customFormat="1" ht="27.75" customHeight="1">
      <c r="A8" s="129">
        <v>2</v>
      </c>
      <c r="B8" s="130" t="s">
        <v>3</v>
      </c>
      <c r="C8" s="35"/>
      <c r="D8" s="49"/>
      <c r="E8" s="32"/>
      <c r="F8" s="32"/>
      <c r="G8" s="32">
        <v>5528</v>
      </c>
      <c r="H8" s="32"/>
      <c r="I8" s="32">
        <v>5185</v>
      </c>
      <c r="J8" s="286">
        <f t="shared" si="0"/>
        <v>10713</v>
      </c>
    </row>
    <row r="9" spans="1:10" s="8" customFormat="1" ht="27.75" customHeight="1">
      <c r="A9" s="129">
        <v>3</v>
      </c>
      <c r="B9" s="131" t="s">
        <v>11</v>
      </c>
      <c r="C9" s="35"/>
      <c r="D9" s="49"/>
      <c r="E9" s="32"/>
      <c r="F9" s="32"/>
      <c r="G9" s="32"/>
      <c r="H9" s="32"/>
      <c r="I9" s="32">
        <v>13317</v>
      </c>
      <c r="J9" s="286">
        <f t="shared" si="0"/>
        <v>13317</v>
      </c>
    </row>
    <row r="10" spans="1:10" s="8" customFormat="1" ht="27.75" customHeight="1">
      <c r="A10" s="129">
        <v>4</v>
      </c>
      <c r="B10" s="130" t="s">
        <v>4</v>
      </c>
      <c r="C10" s="35"/>
      <c r="D10" s="49"/>
      <c r="E10" s="32"/>
      <c r="F10" s="32"/>
      <c r="G10" s="32"/>
      <c r="H10" s="32"/>
      <c r="I10" s="32">
        <v>7037</v>
      </c>
      <c r="J10" s="286">
        <f t="shared" si="0"/>
        <v>7037</v>
      </c>
    </row>
    <row r="11" spans="1:10" s="8" customFormat="1" ht="27.75" customHeight="1">
      <c r="A11" s="129">
        <v>5</v>
      </c>
      <c r="B11" s="130" t="s">
        <v>12</v>
      </c>
      <c r="C11" s="35"/>
      <c r="D11" s="49">
        <v>3338</v>
      </c>
      <c r="E11" s="32"/>
      <c r="F11" s="32"/>
      <c r="G11" s="32">
        <v>1201</v>
      </c>
      <c r="H11" s="32"/>
      <c r="I11" s="32">
        <v>4426</v>
      </c>
      <c r="J11" s="286">
        <f t="shared" si="0"/>
        <v>8965</v>
      </c>
    </row>
    <row r="12" spans="1:10" s="8" customFormat="1" ht="27.75" customHeight="1">
      <c r="A12" s="129">
        <v>6</v>
      </c>
      <c r="B12" s="130" t="s">
        <v>13</v>
      </c>
      <c r="C12" s="35"/>
      <c r="D12" s="49">
        <v>2500</v>
      </c>
      <c r="E12" s="32"/>
      <c r="F12" s="32">
        <v>888</v>
      </c>
      <c r="G12" s="32">
        <v>1078</v>
      </c>
      <c r="H12" s="32"/>
      <c r="I12" s="32">
        <v>2199</v>
      </c>
      <c r="J12" s="286">
        <f t="shared" si="0"/>
        <v>6665</v>
      </c>
    </row>
    <row r="13" spans="1:10" s="8" customFormat="1" ht="27.75" customHeight="1">
      <c r="A13" s="129">
        <v>7</v>
      </c>
      <c r="B13" s="130" t="s">
        <v>14</v>
      </c>
      <c r="C13" s="478"/>
      <c r="D13" s="48"/>
      <c r="E13" s="28"/>
      <c r="F13" s="28"/>
      <c r="G13" s="28"/>
      <c r="H13" s="28"/>
      <c r="I13" s="28"/>
      <c r="J13" s="286"/>
    </row>
    <row r="14" spans="1:10" s="8" customFormat="1" ht="27.75" customHeight="1">
      <c r="A14" s="129">
        <v>8</v>
      </c>
      <c r="B14" s="130" t="s">
        <v>15</v>
      </c>
      <c r="C14" s="35"/>
      <c r="D14" s="49"/>
      <c r="E14" s="32"/>
      <c r="F14" s="32">
        <v>188</v>
      </c>
      <c r="G14" s="32">
        <v>888</v>
      </c>
      <c r="H14" s="32"/>
      <c r="I14" s="32">
        <v>2128</v>
      </c>
      <c r="J14" s="286">
        <f aca="true" t="shared" si="1" ref="J14:J23">SUM(C14:I14)</f>
        <v>3204</v>
      </c>
    </row>
    <row r="15" spans="1:10" s="8" customFormat="1" ht="27.75" customHeight="1">
      <c r="A15" s="129">
        <v>9</v>
      </c>
      <c r="B15" s="130" t="s">
        <v>16</v>
      </c>
      <c r="C15" s="35"/>
      <c r="D15" s="49"/>
      <c r="E15" s="32"/>
      <c r="F15" s="32"/>
      <c r="G15" s="32">
        <v>4905</v>
      </c>
      <c r="H15" s="32"/>
      <c r="I15" s="32">
        <v>7325</v>
      </c>
      <c r="J15" s="286">
        <f t="shared" si="1"/>
        <v>12230</v>
      </c>
    </row>
    <row r="16" spans="1:10" s="8" customFormat="1" ht="27.75" customHeight="1">
      <c r="A16" s="129">
        <v>10</v>
      </c>
      <c r="B16" s="130" t="s">
        <v>17</v>
      </c>
      <c r="C16" s="35"/>
      <c r="D16" s="49"/>
      <c r="E16" s="32"/>
      <c r="F16" s="32"/>
      <c r="G16" s="32"/>
      <c r="H16" s="32"/>
      <c r="I16" s="32">
        <v>3667</v>
      </c>
      <c r="J16" s="286">
        <f t="shared" si="1"/>
        <v>3667</v>
      </c>
    </row>
    <row r="17" spans="1:10" s="8" customFormat="1" ht="27.75" customHeight="1">
      <c r="A17" s="129">
        <v>11</v>
      </c>
      <c r="B17" s="130" t="s">
        <v>18</v>
      </c>
      <c r="C17" s="35"/>
      <c r="D17" s="49"/>
      <c r="E17" s="32"/>
      <c r="F17" s="32"/>
      <c r="G17" s="32">
        <v>1297</v>
      </c>
      <c r="H17" s="32"/>
      <c r="I17" s="32">
        <v>2162</v>
      </c>
      <c r="J17" s="286">
        <f t="shared" si="1"/>
        <v>3459</v>
      </c>
    </row>
    <row r="18" spans="1:10" s="8" customFormat="1" ht="27.75" customHeight="1">
      <c r="A18" s="129">
        <v>12</v>
      </c>
      <c r="B18" s="130" t="s">
        <v>38</v>
      </c>
      <c r="C18" s="35">
        <v>4313</v>
      </c>
      <c r="D18" s="49"/>
      <c r="E18" s="32"/>
      <c r="F18" s="32"/>
      <c r="G18" s="32"/>
      <c r="H18" s="32"/>
      <c r="I18" s="32"/>
      <c r="J18" s="286">
        <f t="shared" si="1"/>
        <v>4313</v>
      </c>
    </row>
    <row r="19" spans="1:10" s="8" customFormat="1" ht="27.75" customHeight="1">
      <c r="A19" s="129">
        <v>13</v>
      </c>
      <c r="B19" s="130" t="s">
        <v>19</v>
      </c>
      <c r="C19" s="35"/>
      <c r="D19" s="49"/>
      <c r="E19" s="32"/>
      <c r="F19" s="32"/>
      <c r="G19" s="32">
        <v>1000</v>
      </c>
      <c r="H19" s="32"/>
      <c r="I19" s="32">
        <v>2011</v>
      </c>
      <c r="J19" s="286">
        <f t="shared" si="1"/>
        <v>3011</v>
      </c>
    </row>
    <row r="20" spans="1:10" s="8" customFormat="1" ht="27.75" customHeight="1">
      <c r="A20" s="129">
        <v>14</v>
      </c>
      <c r="B20" s="130" t="s">
        <v>20</v>
      </c>
      <c r="C20" s="35"/>
      <c r="D20" s="49"/>
      <c r="E20" s="32"/>
      <c r="F20" s="32"/>
      <c r="G20" s="32">
        <v>1116</v>
      </c>
      <c r="H20" s="32"/>
      <c r="I20" s="32">
        <v>1334</v>
      </c>
      <c r="J20" s="286">
        <f t="shared" si="1"/>
        <v>2450</v>
      </c>
    </row>
    <row r="21" spans="1:10" s="8" customFormat="1" ht="27.75" customHeight="1">
      <c r="A21" s="129">
        <v>15</v>
      </c>
      <c r="B21" s="130" t="s">
        <v>42</v>
      </c>
      <c r="C21" s="35">
        <v>2005</v>
      </c>
      <c r="D21" s="49">
        <v>1952</v>
      </c>
      <c r="E21" s="32"/>
      <c r="F21" s="32"/>
      <c r="G21" s="32"/>
      <c r="H21" s="32"/>
      <c r="I21" s="32">
        <v>779</v>
      </c>
      <c r="J21" s="286">
        <f t="shared" si="1"/>
        <v>4736</v>
      </c>
    </row>
    <row r="22" spans="1:10" s="8" customFormat="1" ht="27.75" customHeight="1">
      <c r="A22" s="129">
        <v>16</v>
      </c>
      <c r="B22" s="130" t="s">
        <v>21</v>
      </c>
      <c r="C22" s="35">
        <v>620</v>
      </c>
      <c r="D22" s="49">
        <v>2402</v>
      </c>
      <c r="E22" s="32"/>
      <c r="F22" s="32"/>
      <c r="G22" s="32"/>
      <c r="H22" s="32">
        <v>257</v>
      </c>
      <c r="I22" s="32"/>
      <c r="J22" s="286">
        <f t="shared" si="1"/>
        <v>3279</v>
      </c>
    </row>
    <row r="23" spans="1:10" s="8" customFormat="1" ht="27.75" customHeight="1">
      <c r="A23" s="129">
        <v>17</v>
      </c>
      <c r="B23" s="130" t="s">
        <v>22</v>
      </c>
      <c r="C23" s="35">
        <v>691</v>
      </c>
      <c r="D23" s="49"/>
      <c r="E23" s="32"/>
      <c r="F23" s="32"/>
      <c r="G23" s="32"/>
      <c r="H23" s="32"/>
      <c r="I23" s="32"/>
      <c r="J23" s="286">
        <f t="shared" si="1"/>
        <v>691</v>
      </c>
    </row>
    <row r="24" spans="1:10" s="8" customFormat="1" ht="27.75" customHeight="1">
      <c r="A24" s="129">
        <v>18</v>
      </c>
      <c r="B24" s="130" t="s">
        <v>43</v>
      </c>
      <c r="C24" s="478"/>
      <c r="D24" s="48"/>
      <c r="E24" s="28"/>
      <c r="F24" s="28"/>
      <c r="G24" s="28"/>
      <c r="H24" s="28"/>
      <c r="I24" s="28"/>
      <c r="J24" s="286"/>
    </row>
    <row r="25" spans="1:10" s="8" customFormat="1" ht="27.75" customHeight="1">
      <c r="A25" s="129">
        <v>19</v>
      </c>
      <c r="B25" s="131" t="s">
        <v>23</v>
      </c>
      <c r="C25" s="35"/>
      <c r="D25" s="49"/>
      <c r="E25" s="32"/>
      <c r="F25" s="32"/>
      <c r="G25" s="32">
        <v>537</v>
      </c>
      <c r="H25" s="32"/>
      <c r="I25" s="32">
        <v>200</v>
      </c>
      <c r="J25" s="286">
        <f aca="true" t="shared" si="2" ref="J25:J36">SUM(C25:I25)</f>
        <v>737</v>
      </c>
    </row>
    <row r="26" spans="1:10" s="8" customFormat="1" ht="27.75" customHeight="1">
      <c r="A26" s="129">
        <v>20</v>
      </c>
      <c r="B26" s="130" t="s">
        <v>24</v>
      </c>
      <c r="C26" s="35">
        <v>380</v>
      </c>
      <c r="D26" s="49">
        <v>505</v>
      </c>
      <c r="E26" s="32"/>
      <c r="F26" s="32"/>
      <c r="G26" s="32">
        <v>33</v>
      </c>
      <c r="H26" s="32"/>
      <c r="I26" s="32">
        <v>1805</v>
      </c>
      <c r="J26" s="286">
        <f t="shared" si="2"/>
        <v>2723</v>
      </c>
    </row>
    <row r="27" spans="1:10" s="8" customFormat="1" ht="27.75" customHeight="1">
      <c r="A27" s="129">
        <v>21</v>
      </c>
      <c r="B27" s="130" t="s">
        <v>25</v>
      </c>
      <c r="C27" s="35">
        <v>91</v>
      </c>
      <c r="D27" s="49"/>
      <c r="E27" s="32"/>
      <c r="F27" s="32"/>
      <c r="G27" s="32">
        <v>96</v>
      </c>
      <c r="H27" s="32"/>
      <c r="I27" s="32">
        <v>1993</v>
      </c>
      <c r="J27" s="286">
        <f t="shared" si="2"/>
        <v>2180</v>
      </c>
    </row>
    <row r="28" spans="1:10" s="8" customFormat="1" ht="27.75" customHeight="1">
      <c r="A28" s="129">
        <v>22</v>
      </c>
      <c r="B28" s="130" t="s">
        <v>48</v>
      </c>
      <c r="C28" s="35"/>
      <c r="D28" s="49"/>
      <c r="E28" s="32">
        <v>158</v>
      </c>
      <c r="F28" s="32">
        <v>935</v>
      </c>
      <c r="G28" s="32"/>
      <c r="H28" s="32"/>
      <c r="I28" s="32">
        <v>620</v>
      </c>
      <c r="J28" s="286">
        <f t="shared" si="2"/>
        <v>1713</v>
      </c>
    </row>
    <row r="29" spans="1:10" s="8" customFormat="1" ht="27.75" customHeight="1">
      <c r="A29" s="129">
        <v>23</v>
      </c>
      <c r="B29" s="130" t="s">
        <v>26</v>
      </c>
      <c r="C29" s="35"/>
      <c r="D29" s="49"/>
      <c r="E29" s="32"/>
      <c r="F29" s="32"/>
      <c r="G29" s="32"/>
      <c r="H29" s="32"/>
      <c r="I29" s="32">
        <v>752</v>
      </c>
      <c r="J29" s="286">
        <f t="shared" si="2"/>
        <v>752</v>
      </c>
    </row>
    <row r="30" spans="1:10" s="8" customFormat="1" ht="27.75" customHeight="1">
      <c r="A30" s="129">
        <v>24</v>
      </c>
      <c r="B30" s="130" t="s">
        <v>27</v>
      </c>
      <c r="C30" s="35"/>
      <c r="D30" s="49"/>
      <c r="E30" s="32"/>
      <c r="F30" s="32"/>
      <c r="G30" s="32">
        <v>156</v>
      </c>
      <c r="H30" s="32"/>
      <c r="I30" s="32">
        <v>2537</v>
      </c>
      <c r="J30" s="286">
        <f t="shared" si="2"/>
        <v>2693</v>
      </c>
    </row>
    <row r="31" spans="1:10" s="8" customFormat="1" ht="27.75" customHeight="1">
      <c r="A31" s="129">
        <v>25</v>
      </c>
      <c r="B31" s="130" t="s">
        <v>39</v>
      </c>
      <c r="C31" s="35"/>
      <c r="D31" s="49"/>
      <c r="E31" s="32"/>
      <c r="F31" s="32"/>
      <c r="G31" s="32"/>
      <c r="H31" s="32"/>
      <c r="I31" s="32">
        <v>8342</v>
      </c>
      <c r="J31" s="286">
        <f t="shared" si="2"/>
        <v>8342</v>
      </c>
    </row>
    <row r="32" spans="1:10" s="8" customFormat="1" ht="27.75" customHeight="1">
      <c r="A32" s="129">
        <v>26</v>
      </c>
      <c r="B32" s="130" t="s">
        <v>28</v>
      </c>
      <c r="C32" s="35">
        <v>560</v>
      </c>
      <c r="D32" s="49"/>
      <c r="E32" s="32"/>
      <c r="F32" s="32">
        <v>140</v>
      </c>
      <c r="G32" s="32"/>
      <c r="H32" s="32"/>
      <c r="I32" s="32"/>
      <c r="J32" s="286">
        <f t="shared" si="2"/>
        <v>700</v>
      </c>
    </row>
    <row r="33" spans="1:10" s="8" customFormat="1" ht="27.75" customHeight="1">
      <c r="A33" s="129">
        <v>27</v>
      </c>
      <c r="B33" s="130" t="s">
        <v>29</v>
      </c>
      <c r="C33" s="35"/>
      <c r="D33" s="49"/>
      <c r="E33" s="32"/>
      <c r="F33" s="32"/>
      <c r="G33" s="32"/>
      <c r="H33" s="32"/>
      <c r="I33" s="32">
        <v>2014</v>
      </c>
      <c r="J33" s="286">
        <f t="shared" si="2"/>
        <v>2014</v>
      </c>
    </row>
    <row r="34" spans="1:10" s="8" customFormat="1" ht="27.75" customHeight="1">
      <c r="A34" s="129">
        <v>28</v>
      </c>
      <c r="B34" s="130" t="s">
        <v>30</v>
      </c>
      <c r="C34" s="35"/>
      <c r="D34" s="49"/>
      <c r="E34" s="32"/>
      <c r="F34" s="32"/>
      <c r="G34" s="32"/>
      <c r="H34" s="32"/>
      <c r="I34" s="32">
        <v>600</v>
      </c>
      <c r="J34" s="286">
        <f t="shared" si="2"/>
        <v>600</v>
      </c>
    </row>
    <row r="35" spans="1:10" s="8" customFormat="1" ht="27.75" customHeight="1">
      <c r="A35" s="129">
        <v>29</v>
      </c>
      <c r="B35" s="131" t="s">
        <v>31</v>
      </c>
      <c r="C35" s="35"/>
      <c r="D35" s="49"/>
      <c r="E35" s="32"/>
      <c r="F35" s="32"/>
      <c r="G35" s="32">
        <v>562</v>
      </c>
      <c r="H35" s="32"/>
      <c r="I35" s="32">
        <v>418</v>
      </c>
      <c r="J35" s="286">
        <f t="shared" si="2"/>
        <v>980</v>
      </c>
    </row>
    <row r="36" spans="1:10" s="8" customFormat="1" ht="27.75" customHeight="1">
      <c r="A36" s="151">
        <v>30</v>
      </c>
      <c r="B36" s="130" t="s">
        <v>32</v>
      </c>
      <c r="C36" s="35"/>
      <c r="D36" s="49"/>
      <c r="E36" s="32"/>
      <c r="F36" s="32"/>
      <c r="G36" s="32">
        <v>438</v>
      </c>
      <c r="H36" s="32"/>
      <c r="I36" s="32">
        <v>330</v>
      </c>
      <c r="J36" s="286">
        <f t="shared" si="2"/>
        <v>768</v>
      </c>
    </row>
    <row r="37" spans="1:10" s="8" customFormat="1" ht="27.75" customHeight="1" thickBot="1">
      <c r="A37" s="132">
        <v>31</v>
      </c>
      <c r="B37" s="133" t="s">
        <v>315</v>
      </c>
      <c r="C37" s="576"/>
      <c r="D37" s="577">
        <v>808</v>
      </c>
      <c r="E37" s="578"/>
      <c r="F37" s="578"/>
      <c r="G37" s="578"/>
      <c r="H37" s="578"/>
      <c r="I37" s="578"/>
      <c r="J37" s="316">
        <f>SUM(C37:I37)</f>
        <v>808</v>
      </c>
    </row>
    <row r="38" spans="1:10" s="8" customFormat="1" ht="27.75" customHeight="1" thickBot="1">
      <c r="A38" s="152"/>
      <c r="B38" s="134" t="s">
        <v>5</v>
      </c>
      <c r="C38" s="317">
        <f aca="true" t="shared" si="3" ref="C38:J38">SUM(C7:C37)</f>
        <v>11416</v>
      </c>
      <c r="D38" s="318">
        <f t="shared" si="3"/>
        <v>48124</v>
      </c>
      <c r="E38" s="319">
        <f t="shared" si="3"/>
        <v>158</v>
      </c>
      <c r="F38" s="319">
        <f t="shared" si="3"/>
        <v>2151</v>
      </c>
      <c r="G38" s="319">
        <f t="shared" si="3"/>
        <v>18835</v>
      </c>
      <c r="H38" s="319">
        <f t="shared" si="3"/>
        <v>1028</v>
      </c>
      <c r="I38" s="319">
        <f t="shared" si="3"/>
        <v>76274</v>
      </c>
      <c r="J38" s="320">
        <f t="shared" si="3"/>
        <v>157986</v>
      </c>
    </row>
    <row r="39" ht="13.5">
      <c r="I39" s="47"/>
    </row>
    <row r="40" ht="13.5">
      <c r="I40" s="47"/>
    </row>
  </sheetData>
  <sheetProtection/>
  <mergeCells count="11">
    <mergeCell ref="J5:J6"/>
    <mergeCell ref="B4:B6"/>
    <mergeCell ref="C4:J4"/>
    <mergeCell ref="F5:F6"/>
    <mergeCell ref="G5:G6"/>
    <mergeCell ref="H5:H6"/>
    <mergeCell ref="A4:A6"/>
    <mergeCell ref="C5:C6"/>
    <mergeCell ref="D5:D6"/>
    <mergeCell ref="E5:E6"/>
    <mergeCell ref="I5:I6"/>
  </mergeCells>
  <printOptions/>
  <pageMargins left="0.7874015748031497" right="0.7874015748031497" top="0.7874015748031497" bottom="0.7874015748031497" header="0.3937007874015748" footer="0.3937007874015748"/>
  <pageSetup firstPageNumber="21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C1" sqref="C1:E1"/>
    </sheetView>
  </sheetViews>
  <sheetFormatPr defaultColWidth="11.25390625" defaultRowHeight="14.25" customHeight="1"/>
  <cols>
    <col min="1" max="1" width="5.625" style="1" customWidth="1"/>
    <col min="2" max="2" width="14.625" style="93" customWidth="1"/>
    <col min="3" max="3" width="10.625" style="18" customWidth="1"/>
    <col min="4" max="7" width="9.625" style="44" customWidth="1"/>
    <col min="8" max="11" width="9.625" style="256" customWidth="1"/>
    <col min="12" max="15" width="10.625" style="259" customWidth="1"/>
    <col min="16" max="16" width="10.625" style="264" customWidth="1"/>
    <col min="17" max="19" width="9.625" style="273" customWidth="1"/>
    <col min="20" max="21" width="9.625" style="259" customWidth="1"/>
    <col min="22" max="22" width="5.625" style="1" customWidth="1"/>
    <col min="23" max="16384" width="11.25390625" style="1" customWidth="1"/>
  </cols>
  <sheetData>
    <row r="1" spans="1:19" s="68" customFormat="1" ht="19.5" customHeight="1">
      <c r="A1" s="68" t="s">
        <v>100</v>
      </c>
      <c r="B1" s="89"/>
      <c r="C1" s="745"/>
      <c r="D1" s="745"/>
      <c r="E1" s="745"/>
      <c r="F1" s="23"/>
      <c r="G1" s="23"/>
      <c r="H1" s="253"/>
      <c r="I1" s="253"/>
      <c r="J1" s="253"/>
      <c r="K1" s="253"/>
      <c r="P1" s="86"/>
      <c r="Q1" s="265"/>
      <c r="R1" s="265"/>
      <c r="S1" s="265"/>
    </row>
    <row r="2" spans="2:19" s="50" customFormat="1" ht="19.5" customHeight="1" thickBot="1">
      <c r="B2" s="90"/>
      <c r="C2" s="69"/>
      <c r="D2" s="24"/>
      <c r="E2" s="24"/>
      <c r="F2" s="24"/>
      <c r="G2" s="371"/>
      <c r="H2" s="372"/>
      <c r="I2" s="88"/>
      <c r="J2" s="88"/>
      <c r="K2" s="88"/>
      <c r="P2" s="262"/>
      <c r="Q2" s="266"/>
      <c r="R2" s="266"/>
      <c r="S2" s="266"/>
    </row>
    <row r="3" spans="1:22" s="50" customFormat="1" ht="19.5" customHeight="1">
      <c r="A3" s="746" t="s">
        <v>158</v>
      </c>
      <c r="B3" s="752" t="s">
        <v>0</v>
      </c>
      <c r="C3" s="758" t="s">
        <v>157</v>
      </c>
      <c r="D3" s="761" t="s">
        <v>140</v>
      </c>
      <c r="E3" s="762"/>
      <c r="F3" s="762"/>
      <c r="G3" s="763"/>
      <c r="H3" s="764" t="s">
        <v>156</v>
      </c>
      <c r="I3" s="765"/>
      <c r="J3" s="765"/>
      <c r="K3" s="766"/>
      <c r="L3" s="755" t="s">
        <v>215</v>
      </c>
      <c r="M3" s="755" t="s">
        <v>181</v>
      </c>
      <c r="N3" s="755" t="s">
        <v>182</v>
      </c>
      <c r="O3" s="774" t="s">
        <v>183</v>
      </c>
      <c r="P3" s="749" t="s">
        <v>205</v>
      </c>
      <c r="Q3" s="770" t="s">
        <v>206</v>
      </c>
      <c r="R3" s="770" t="s">
        <v>160</v>
      </c>
      <c r="S3" s="771" t="s">
        <v>207</v>
      </c>
      <c r="T3" s="780" t="s">
        <v>162</v>
      </c>
      <c r="U3" s="777" t="s">
        <v>161</v>
      </c>
      <c r="V3" s="767" t="s">
        <v>158</v>
      </c>
    </row>
    <row r="4" spans="1:22" s="50" customFormat="1" ht="30" customHeight="1">
      <c r="A4" s="747"/>
      <c r="B4" s="753"/>
      <c r="C4" s="759"/>
      <c r="D4" s="448" t="s">
        <v>121</v>
      </c>
      <c r="E4" s="449" t="s">
        <v>122</v>
      </c>
      <c r="F4" s="450" t="s">
        <v>123</v>
      </c>
      <c r="G4" s="278" t="s">
        <v>124</v>
      </c>
      <c r="H4" s="451" t="s">
        <v>141</v>
      </c>
      <c r="I4" s="452" t="s">
        <v>142</v>
      </c>
      <c r="J4" s="452" t="s">
        <v>143</v>
      </c>
      <c r="K4" s="453" t="s">
        <v>144</v>
      </c>
      <c r="L4" s="756"/>
      <c r="M4" s="756"/>
      <c r="N4" s="756"/>
      <c r="O4" s="775"/>
      <c r="P4" s="750"/>
      <c r="Q4" s="783"/>
      <c r="R4" s="750"/>
      <c r="S4" s="772"/>
      <c r="T4" s="781"/>
      <c r="U4" s="778"/>
      <c r="V4" s="768"/>
    </row>
    <row r="5" spans="1:22" s="50" customFormat="1" ht="30" customHeight="1" thickBot="1">
      <c r="A5" s="748"/>
      <c r="B5" s="754"/>
      <c r="C5" s="760"/>
      <c r="D5" s="454" t="s">
        <v>145</v>
      </c>
      <c r="E5" s="455" t="s">
        <v>146</v>
      </c>
      <c r="F5" s="226" t="s">
        <v>147</v>
      </c>
      <c r="G5" s="226" t="s">
        <v>159</v>
      </c>
      <c r="H5" s="456" t="s">
        <v>187</v>
      </c>
      <c r="I5" s="457" t="s">
        <v>186</v>
      </c>
      <c r="J5" s="457" t="s">
        <v>185</v>
      </c>
      <c r="K5" s="456" t="s">
        <v>184</v>
      </c>
      <c r="L5" s="757"/>
      <c r="M5" s="757"/>
      <c r="N5" s="757"/>
      <c r="O5" s="776"/>
      <c r="P5" s="751"/>
      <c r="Q5" s="784"/>
      <c r="R5" s="751"/>
      <c r="S5" s="773"/>
      <c r="T5" s="782"/>
      <c r="U5" s="779"/>
      <c r="V5" s="769"/>
    </row>
    <row r="6" spans="1:22" s="50" customFormat="1" ht="25.5" customHeight="1">
      <c r="A6" s="94">
        <v>1</v>
      </c>
      <c r="B6" s="53" t="s">
        <v>10</v>
      </c>
      <c r="C6" s="624">
        <v>350504</v>
      </c>
      <c r="D6" s="540">
        <v>133970</v>
      </c>
      <c r="E6" s="541">
        <v>383</v>
      </c>
      <c r="F6" s="540">
        <v>117918</v>
      </c>
      <c r="G6" s="290">
        <f>N6+O6</f>
        <v>43004</v>
      </c>
      <c r="H6" s="542">
        <v>32588</v>
      </c>
      <c r="I6" s="543">
        <v>6191</v>
      </c>
      <c r="J6" s="543">
        <v>448</v>
      </c>
      <c r="K6" s="544">
        <v>7</v>
      </c>
      <c r="L6" s="309">
        <f>SUM(H6:K6)</f>
        <v>39234</v>
      </c>
      <c r="M6" s="540">
        <v>1988</v>
      </c>
      <c r="N6" s="309">
        <f>L6+M6</f>
        <v>41222</v>
      </c>
      <c r="O6" s="540">
        <v>1782</v>
      </c>
      <c r="P6" s="542">
        <v>238900</v>
      </c>
      <c r="Q6" s="458">
        <f>D6/P6*100</f>
        <v>56.07785684386772</v>
      </c>
      <c r="R6" s="459">
        <f>F6/D6*100</f>
        <v>88.01821303276853</v>
      </c>
      <c r="S6" s="460">
        <f>G6/'(3)実績取水量'!J7*100</f>
        <v>95.05957249276067</v>
      </c>
      <c r="T6" s="310">
        <f>N6/G6*100</f>
        <v>95.85619942330946</v>
      </c>
      <c r="U6" s="311">
        <f>L6/G6*100</f>
        <v>91.23337363966144</v>
      </c>
      <c r="V6" s="95">
        <v>1</v>
      </c>
    </row>
    <row r="7" spans="1:22" s="88" customFormat="1" ht="18.75" customHeight="1">
      <c r="A7" s="156"/>
      <c r="B7" s="157"/>
      <c r="C7" s="625"/>
      <c r="D7" s="545"/>
      <c r="E7" s="546"/>
      <c r="F7" s="545"/>
      <c r="G7" s="547" t="s">
        <v>163</v>
      </c>
      <c r="H7" s="254"/>
      <c r="I7" s="548"/>
      <c r="J7" s="548"/>
      <c r="K7" s="549"/>
      <c r="L7" s="545"/>
      <c r="M7" s="545"/>
      <c r="N7" s="545"/>
      <c r="O7" s="545"/>
      <c r="P7" s="254"/>
      <c r="Q7" s="490"/>
      <c r="R7" s="491"/>
      <c r="S7" s="492"/>
      <c r="T7" s="493"/>
      <c r="U7" s="494"/>
      <c r="V7" s="158"/>
    </row>
    <row r="8" spans="1:22" s="50" customFormat="1" ht="25.5" customHeight="1">
      <c r="A8" s="96">
        <v>2</v>
      </c>
      <c r="B8" s="51" t="s">
        <v>148</v>
      </c>
      <c r="C8" s="626">
        <v>86246</v>
      </c>
      <c r="D8" s="612">
        <v>33274</v>
      </c>
      <c r="E8" s="613">
        <v>386</v>
      </c>
      <c r="F8" s="612">
        <v>28408</v>
      </c>
      <c r="G8" s="461">
        <f>N8+O8</f>
        <v>10369</v>
      </c>
      <c r="H8" s="614">
        <v>7655</v>
      </c>
      <c r="I8" s="615">
        <v>1136</v>
      </c>
      <c r="J8" s="615">
        <v>935</v>
      </c>
      <c r="K8" s="616">
        <v>0</v>
      </c>
      <c r="L8" s="462">
        <f>SUM(H8:K8)</f>
        <v>9726</v>
      </c>
      <c r="M8" s="612">
        <v>278</v>
      </c>
      <c r="N8" s="463">
        <f>L8+M8</f>
        <v>10004</v>
      </c>
      <c r="O8" s="612">
        <v>365</v>
      </c>
      <c r="P8" s="614">
        <v>56000</v>
      </c>
      <c r="Q8" s="458">
        <f>D8/P8*100</f>
        <v>59.417857142857144</v>
      </c>
      <c r="R8" s="459">
        <f>F8/D8*100</f>
        <v>85.3759692252209</v>
      </c>
      <c r="S8" s="460">
        <f>G8/'(3)実績取水量'!J8*100</f>
        <v>96.78894800709419</v>
      </c>
      <c r="T8" s="464">
        <f>N8/G8*100</f>
        <v>96.47989198572668</v>
      </c>
      <c r="U8" s="465">
        <f>L8/G8*100</f>
        <v>93.79882341595139</v>
      </c>
      <c r="V8" s="52">
        <v>2</v>
      </c>
    </row>
    <row r="9" spans="1:22" s="50" customFormat="1" ht="25.5" customHeight="1">
      <c r="A9" s="96">
        <v>3</v>
      </c>
      <c r="B9" s="51" t="s">
        <v>11</v>
      </c>
      <c r="C9" s="627">
        <v>123300</v>
      </c>
      <c r="D9" s="612">
        <v>41170</v>
      </c>
      <c r="E9" s="613">
        <v>334</v>
      </c>
      <c r="F9" s="612">
        <v>36485</v>
      </c>
      <c r="G9" s="461">
        <f>N9+O9</f>
        <v>13317</v>
      </c>
      <c r="H9" s="617" t="s">
        <v>280</v>
      </c>
      <c r="I9" s="617" t="s">
        <v>279</v>
      </c>
      <c r="J9" s="617" t="s">
        <v>279</v>
      </c>
      <c r="K9" s="617" t="s">
        <v>279</v>
      </c>
      <c r="L9" s="479">
        <v>12713</v>
      </c>
      <c r="M9" s="612">
        <v>294</v>
      </c>
      <c r="N9" s="463">
        <f>L9+M9</f>
        <v>13007</v>
      </c>
      <c r="O9" s="612">
        <v>310</v>
      </c>
      <c r="P9" s="614">
        <v>61000</v>
      </c>
      <c r="Q9" s="458">
        <f aca="true" t="shared" si="0" ref="Q9:Q38">D9/P9*100</f>
        <v>67.49180327868852</v>
      </c>
      <c r="R9" s="459">
        <f aca="true" t="shared" si="1" ref="R9:R38">F9/D9*100</f>
        <v>88.62035462715569</v>
      </c>
      <c r="S9" s="460">
        <f>G9/'(3)実績取水量'!J9*100</f>
        <v>100</v>
      </c>
      <c r="T9" s="464">
        <f aca="true" t="shared" si="2" ref="T9:T38">N9/G9*100</f>
        <v>97.67214838176767</v>
      </c>
      <c r="U9" s="465">
        <f aca="true" t="shared" si="3" ref="U9:U38">L9/G9*100</f>
        <v>95.46444394383118</v>
      </c>
      <c r="V9" s="52">
        <v>3</v>
      </c>
    </row>
    <row r="10" spans="1:22" s="50" customFormat="1" ht="25.5" customHeight="1">
      <c r="A10" s="96">
        <v>4</v>
      </c>
      <c r="B10" s="51" t="s">
        <v>4</v>
      </c>
      <c r="C10" s="627">
        <v>63661</v>
      </c>
      <c r="D10" s="612">
        <v>21640</v>
      </c>
      <c r="E10" s="613">
        <v>340</v>
      </c>
      <c r="F10" s="612">
        <v>19279</v>
      </c>
      <c r="G10" s="461">
        <f aca="true" t="shared" si="4" ref="G10:G36">N10+O10</f>
        <v>7037</v>
      </c>
      <c r="H10" s="614">
        <v>5113</v>
      </c>
      <c r="I10" s="615">
        <v>483</v>
      </c>
      <c r="J10" s="615">
        <v>273</v>
      </c>
      <c r="K10" s="616">
        <v>639</v>
      </c>
      <c r="L10" s="462">
        <f aca="true" t="shared" si="5" ref="L10:L37">SUM(H10:K10)</f>
        <v>6508</v>
      </c>
      <c r="M10" s="612">
        <v>201</v>
      </c>
      <c r="N10" s="463">
        <f>L10+M10</f>
        <v>6709</v>
      </c>
      <c r="O10" s="612">
        <v>328</v>
      </c>
      <c r="P10" s="614">
        <v>38000</v>
      </c>
      <c r="Q10" s="458">
        <f t="shared" si="0"/>
        <v>56.94736842105264</v>
      </c>
      <c r="R10" s="459">
        <f t="shared" si="1"/>
        <v>89.08964879852125</v>
      </c>
      <c r="S10" s="460">
        <f>G10/'(3)実績取水量'!J10*100</f>
        <v>100</v>
      </c>
      <c r="T10" s="464">
        <f t="shared" si="2"/>
        <v>95.33892283643598</v>
      </c>
      <c r="U10" s="465">
        <f t="shared" si="3"/>
        <v>92.48259201364218</v>
      </c>
      <c r="V10" s="52">
        <v>4</v>
      </c>
    </row>
    <row r="11" spans="1:22" s="50" customFormat="1" ht="25.5" customHeight="1">
      <c r="A11" s="96">
        <v>5</v>
      </c>
      <c r="B11" s="51" t="s">
        <v>12</v>
      </c>
      <c r="C11" s="627">
        <v>66071</v>
      </c>
      <c r="D11" s="612">
        <v>28940</v>
      </c>
      <c r="E11" s="613">
        <v>438</v>
      </c>
      <c r="F11" s="612">
        <v>23951</v>
      </c>
      <c r="G11" s="461">
        <f t="shared" si="4"/>
        <v>8742</v>
      </c>
      <c r="H11" s="614">
        <v>5391</v>
      </c>
      <c r="I11" s="618">
        <v>1031</v>
      </c>
      <c r="J11" s="618">
        <v>794</v>
      </c>
      <c r="K11" s="619">
        <v>892</v>
      </c>
      <c r="L11" s="462">
        <f t="shared" si="5"/>
        <v>8108</v>
      </c>
      <c r="M11" s="612">
        <v>272</v>
      </c>
      <c r="N11" s="463">
        <f>L11+M11</f>
        <v>8380</v>
      </c>
      <c r="O11" s="612">
        <v>362</v>
      </c>
      <c r="P11" s="614">
        <v>44300</v>
      </c>
      <c r="Q11" s="458">
        <f t="shared" si="0"/>
        <v>65.3273137697517</v>
      </c>
      <c r="R11" s="459">
        <f t="shared" si="1"/>
        <v>82.76088458880442</v>
      </c>
      <c r="S11" s="460">
        <f>G11/'(3)実績取水量'!J11*100</f>
        <v>97.51254880089236</v>
      </c>
      <c r="T11" s="464">
        <f t="shared" si="2"/>
        <v>95.85907115076641</v>
      </c>
      <c r="U11" s="465">
        <f t="shared" si="3"/>
        <v>92.7476549988561</v>
      </c>
      <c r="V11" s="52">
        <v>5</v>
      </c>
    </row>
    <row r="12" spans="1:22" s="50" customFormat="1" ht="25.5" customHeight="1">
      <c r="A12" s="96">
        <v>6</v>
      </c>
      <c r="B12" s="51" t="s">
        <v>13</v>
      </c>
      <c r="C12" s="627">
        <v>55536</v>
      </c>
      <c r="D12" s="612">
        <v>20393</v>
      </c>
      <c r="E12" s="613">
        <v>370</v>
      </c>
      <c r="F12" s="612">
        <v>17455</v>
      </c>
      <c r="G12" s="461">
        <f t="shared" si="4"/>
        <v>6371</v>
      </c>
      <c r="H12" s="614">
        <v>4927</v>
      </c>
      <c r="I12" s="615">
        <v>693</v>
      </c>
      <c r="J12" s="615">
        <v>94</v>
      </c>
      <c r="K12" s="616">
        <v>0</v>
      </c>
      <c r="L12" s="462">
        <f t="shared" si="5"/>
        <v>5714</v>
      </c>
      <c r="M12" s="612">
        <v>225</v>
      </c>
      <c r="N12" s="463">
        <f>L12+M12</f>
        <v>5939</v>
      </c>
      <c r="O12" s="612">
        <v>432</v>
      </c>
      <c r="P12" s="614">
        <v>21500</v>
      </c>
      <c r="Q12" s="458">
        <f t="shared" si="0"/>
        <v>94.85116279069767</v>
      </c>
      <c r="R12" s="459">
        <f t="shared" si="1"/>
        <v>85.59309567008287</v>
      </c>
      <c r="S12" s="460">
        <f>G12/'(3)実績取水量'!J12*100</f>
        <v>95.58889722430608</v>
      </c>
      <c r="T12" s="464">
        <f t="shared" si="2"/>
        <v>93.21927483911475</v>
      </c>
      <c r="U12" s="465">
        <f t="shared" si="3"/>
        <v>89.68764715115366</v>
      </c>
      <c r="V12" s="52">
        <v>6</v>
      </c>
    </row>
    <row r="13" spans="1:22" s="50" customFormat="1" ht="25.5" customHeight="1">
      <c r="A13" s="96">
        <v>7</v>
      </c>
      <c r="B13" s="51" t="s">
        <v>14</v>
      </c>
      <c r="C13" s="628"/>
      <c r="D13" s="489"/>
      <c r="E13" s="620"/>
      <c r="F13" s="489"/>
      <c r="G13" s="461"/>
      <c r="H13" s="621"/>
      <c r="I13" s="622"/>
      <c r="J13" s="622"/>
      <c r="K13" s="623"/>
      <c r="L13" s="462"/>
      <c r="M13" s="489"/>
      <c r="N13" s="463"/>
      <c r="O13" s="489"/>
      <c r="P13" s="621"/>
      <c r="Q13" s="458"/>
      <c r="R13" s="459"/>
      <c r="S13" s="460"/>
      <c r="T13" s="464"/>
      <c r="U13" s="465"/>
      <c r="V13" s="52">
        <v>7</v>
      </c>
    </row>
    <row r="14" spans="1:22" s="50" customFormat="1" ht="25.5" customHeight="1">
      <c r="A14" s="96">
        <v>8</v>
      </c>
      <c r="B14" s="51" t="s">
        <v>15</v>
      </c>
      <c r="C14" s="627">
        <v>25980</v>
      </c>
      <c r="D14" s="612">
        <v>10039</v>
      </c>
      <c r="E14" s="613">
        <v>400</v>
      </c>
      <c r="F14" s="612">
        <v>8482</v>
      </c>
      <c r="G14" s="461">
        <f t="shared" si="4"/>
        <v>3096</v>
      </c>
      <c r="H14" s="617" t="s">
        <v>280</v>
      </c>
      <c r="I14" s="617" t="s">
        <v>279</v>
      </c>
      <c r="J14" s="617" t="s">
        <v>279</v>
      </c>
      <c r="K14" s="617" t="s">
        <v>279</v>
      </c>
      <c r="L14" s="479">
        <v>2697</v>
      </c>
      <c r="M14" s="612">
        <v>89</v>
      </c>
      <c r="N14" s="463">
        <f aca="true" t="shared" si="6" ref="N14:N23">L14+M14</f>
        <v>2786</v>
      </c>
      <c r="O14" s="612">
        <v>310</v>
      </c>
      <c r="P14" s="614">
        <v>11350</v>
      </c>
      <c r="Q14" s="458">
        <f t="shared" si="0"/>
        <v>88.44933920704847</v>
      </c>
      <c r="R14" s="459">
        <f t="shared" si="1"/>
        <v>84.4904871003088</v>
      </c>
      <c r="S14" s="460">
        <f>G14/'(3)実績取水量'!J14*100</f>
        <v>96.62921348314607</v>
      </c>
      <c r="T14" s="464">
        <f t="shared" si="2"/>
        <v>89.98708010335918</v>
      </c>
      <c r="U14" s="465">
        <f t="shared" si="3"/>
        <v>87.1124031007752</v>
      </c>
      <c r="V14" s="52">
        <v>8</v>
      </c>
    </row>
    <row r="15" spans="1:22" s="50" customFormat="1" ht="25.5" customHeight="1">
      <c r="A15" s="96">
        <v>9</v>
      </c>
      <c r="B15" s="51" t="s">
        <v>16</v>
      </c>
      <c r="C15" s="627">
        <v>117978</v>
      </c>
      <c r="D15" s="612">
        <v>39002</v>
      </c>
      <c r="E15" s="613">
        <v>331</v>
      </c>
      <c r="F15" s="612">
        <v>33422</v>
      </c>
      <c r="G15" s="461">
        <f t="shared" si="4"/>
        <v>12199</v>
      </c>
      <c r="H15" s="629">
        <v>11800</v>
      </c>
      <c r="I15" s="630">
        <v>7</v>
      </c>
      <c r="J15" s="630">
        <v>0</v>
      </c>
      <c r="K15" s="631">
        <v>19</v>
      </c>
      <c r="L15" s="462">
        <f t="shared" si="5"/>
        <v>11826</v>
      </c>
      <c r="M15" s="612">
        <v>262</v>
      </c>
      <c r="N15" s="463">
        <f t="shared" si="6"/>
        <v>12088</v>
      </c>
      <c r="O15" s="612">
        <v>111</v>
      </c>
      <c r="P15" s="614">
        <v>51500</v>
      </c>
      <c r="Q15" s="458">
        <f t="shared" si="0"/>
        <v>75.73203883495145</v>
      </c>
      <c r="R15" s="459">
        <f t="shared" si="1"/>
        <v>85.6930413824932</v>
      </c>
      <c r="S15" s="460">
        <f>G15/'(3)実績取水量'!J15*100</f>
        <v>99.74652493867538</v>
      </c>
      <c r="T15" s="464">
        <f t="shared" si="2"/>
        <v>99.0900893515862</v>
      </c>
      <c r="U15" s="465">
        <f t="shared" si="3"/>
        <v>96.94237232560046</v>
      </c>
      <c r="V15" s="52">
        <v>9</v>
      </c>
    </row>
    <row r="16" spans="1:22" s="46" customFormat="1" ht="25.5" customHeight="1">
      <c r="A16" s="70">
        <v>10</v>
      </c>
      <c r="B16" s="51" t="s">
        <v>17</v>
      </c>
      <c r="C16" s="627">
        <v>33609</v>
      </c>
      <c r="D16" s="612">
        <v>15780</v>
      </c>
      <c r="E16" s="613">
        <v>470</v>
      </c>
      <c r="F16" s="612">
        <v>10049</v>
      </c>
      <c r="G16" s="461">
        <f t="shared" si="4"/>
        <v>3668</v>
      </c>
      <c r="H16" s="617" t="s">
        <v>280</v>
      </c>
      <c r="I16" s="617" t="s">
        <v>279</v>
      </c>
      <c r="J16" s="617" t="s">
        <v>279</v>
      </c>
      <c r="K16" s="617" t="s">
        <v>279</v>
      </c>
      <c r="L16" s="479">
        <v>3507</v>
      </c>
      <c r="M16" s="612">
        <v>160</v>
      </c>
      <c r="N16" s="463">
        <f t="shared" si="6"/>
        <v>3667</v>
      </c>
      <c r="O16" s="612">
        <v>1</v>
      </c>
      <c r="P16" s="614">
        <v>18000</v>
      </c>
      <c r="Q16" s="458">
        <f t="shared" si="0"/>
        <v>87.66666666666667</v>
      </c>
      <c r="R16" s="459">
        <f t="shared" si="1"/>
        <v>63.68187579214195</v>
      </c>
      <c r="S16" s="460">
        <f>G16/'(3)実績取水量'!J16*100</f>
        <v>100.02727024815925</v>
      </c>
      <c r="T16" s="464">
        <f t="shared" si="2"/>
        <v>99.97273718647764</v>
      </c>
      <c r="U16" s="465">
        <f t="shared" si="3"/>
        <v>95.61068702290076</v>
      </c>
      <c r="V16" s="71">
        <v>10</v>
      </c>
    </row>
    <row r="17" spans="1:22" s="46" customFormat="1" ht="25.5" customHeight="1">
      <c r="A17" s="70">
        <v>11</v>
      </c>
      <c r="B17" s="51" t="s">
        <v>18</v>
      </c>
      <c r="C17" s="627">
        <v>31361</v>
      </c>
      <c r="D17" s="612">
        <v>10889</v>
      </c>
      <c r="E17" s="613">
        <v>347</v>
      </c>
      <c r="F17" s="612">
        <v>9477</v>
      </c>
      <c r="G17" s="461">
        <f t="shared" si="4"/>
        <v>3459</v>
      </c>
      <c r="H17" s="614">
        <v>2633</v>
      </c>
      <c r="I17" s="615">
        <v>406</v>
      </c>
      <c r="J17" s="615">
        <v>148</v>
      </c>
      <c r="K17" s="616">
        <v>0</v>
      </c>
      <c r="L17" s="462">
        <f t="shared" si="5"/>
        <v>3187</v>
      </c>
      <c r="M17" s="612">
        <v>75</v>
      </c>
      <c r="N17" s="463">
        <f t="shared" si="6"/>
        <v>3262</v>
      </c>
      <c r="O17" s="612">
        <v>197</v>
      </c>
      <c r="P17" s="614">
        <v>12000</v>
      </c>
      <c r="Q17" s="458">
        <f t="shared" si="0"/>
        <v>90.74166666666666</v>
      </c>
      <c r="R17" s="459">
        <f t="shared" si="1"/>
        <v>87.03278537974101</v>
      </c>
      <c r="S17" s="460">
        <f>G17/'(3)実績取水量'!J17*100</f>
        <v>100</v>
      </c>
      <c r="T17" s="464">
        <f t="shared" si="2"/>
        <v>94.30471234460826</v>
      </c>
      <c r="U17" s="465">
        <f t="shared" si="3"/>
        <v>92.13645562301244</v>
      </c>
      <c r="V17" s="71">
        <v>11</v>
      </c>
    </row>
    <row r="18" spans="1:22" s="46" customFormat="1" ht="25.5" customHeight="1">
      <c r="A18" s="70">
        <v>12</v>
      </c>
      <c r="B18" s="51" t="s">
        <v>38</v>
      </c>
      <c r="C18" s="627">
        <v>27028</v>
      </c>
      <c r="D18" s="612">
        <v>13549</v>
      </c>
      <c r="E18" s="613">
        <v>502</v>
      </c>
      <c r="F18" s="612">
        <v>11003</v>
      </c>
      <c r="G18" s="461">
        <f t="shared" si="4"/>
        <v>4016</v>
      </c>
      <c r="H18" s="614">
        <v>2456</v>
      </c>
      <c r="I18" s="615">
        <v>683</v>
      </c>
      <c r="J18" s="615">
        <v>265</v>
      </c>
      <c r="K18" s="616">
        <v>45</v>
      </c>
      <c r="L18" s="524">
        <f>SUM(H18:K18)</f>
        <v>3449</v>
      </c>
      <c r="M18" s="612">
        <v>22</v>
      </c>
      <c r="N18" s="463">
        <f t="shared" si="6"/>
        <v>3471</v>
      </c>
      <c r="O18" s="612">
        <v>545</v>
      </c>
      <c r="P18" s="614">
        <v>23605</v>
      </c>
      <c r="Q18" s="458">
        <f t="shared" si="0"/>
        <v>57.39885617453929</v>
      </c>
      <c r="R18" s="459">
        <f t="shared" si="1"/>
        <v>81.20894530961694</v>
      </c>
      <c r="S18" s="460">
        <f>G18/'(3)実績取水量'!J18*100</f>
        <v>93.11384187340597</v>
      </c>
      <c r="T18" s="464">
        <f t="shared" si="2"/>
        <v>86.42928286852589</v>
      </c>
      <c r="U18" s="465">
        <f t="shared" si="3"/>
        <v>85.88147410358566</v>
      </c>
      <c r="V18" s="71">
        <v>12</v>
      </c>
    </row>
    <row r="19" spans="1:22" s="46" customFormat="1" ht="25.5" customHeight="1">
      <c r="A19" s="70">
        <v>13</v>
      </c>
      <c r="B19" s="51" t="s">
        <v>19</v>
      </c>
      <c r="C19" s="626">
        <v>27248</v>
      </c>
      <c r="D19" s="612">
        <v>9713</v>
      </c>
      <c r="E19" s="613">
        <v>356</v>
      </c>
      <c r="F19" s="612">
        <v>8227</v>
      </c>
      <c r="G19" s="461">
        <f t="shared" si="4"/>
        <v>3003</v>
      </c>
      <c r="H19" s="632" t="s">
        <v>328</v>
      </c>
      <c r="I19" s="633" t="s">
        <v>326</v>
      </c>
      <c r="J19" s="633" t="s">
        <v>326</v>
      </c>
      <c r="K19" s="634" t="s">
        <v>326</v>
      </c>
      <c r="L19" s="487">
        <v>2828</v>
      </c>
      <c r="M19" s="635">
        <v>0</v>
      </c>
      <c r="N19" s="524">
        <f t="shared" si="6"/>
        <v>2828</v>
      </c>
      <c r="O19" s="636">
        <v>175</v>
      </c>
      <c r="P19" s="614">
        <v>16000</v>
      </c>
      <c r="Q19" s="458">
        <f t="shared" si="0"/>
        <v>60.70625</v>
      </c>
      <c r="R19" s="459">
        <f t="shared" si="1"/>
        <v>84.7009162977453</v>
      </c>
      <c r="S19" s="460">
        <f>G19/'(3)実績取水量'!J19*100</f>
        <v>99.73430753902358</v>
      </c>
      <c r="T19" s="464">
        <f t="shared" si="2"/>
        <v>94.17249417249417</v>
      </c>
      <c r="U19" s="465">
        <f t="shared" si="3"/>
        <v>94.17249417249417</v>
      </c>
      <c r="V19" s="71">
        <v>13</v>
      </c>
    </row>
    <row r="20" spans="1:22" s="46" customFormat="1" ht="25.5" customHeight="1">
      <c r="A20" s="70">
        <v>14</v>
      </c>
      <c r="B20" s="51" t="s">
        <v>20</v>
      </c>
      <c r="C20" s="627">
        <v>23248</v>
      </c>
      <c r="D20" s="612">
        <v>8101</v>
      </c>
      <c r="E20" s="613">
        <v>348</v>
      </c>
      <c r="F20" s="612">
        <v>6712</v>
      </c>
      <c r="G20" s="461">
        <f>N20+O20</f>
        <v>2450</v>
      </c>
      <c r="H20" s="614">
        <v>2349</v>
      </c>
      <c r="I20" s="615">
        <v>0</v>
      </c>
      <c r="J20" s="615">
        <v>0</v>
      </c>
      <c r="K20" s="616">
        <v>0</v>
      </c>
      <c r="L20" s="487">
        <f>SUM(H20:K20)</f>
        <v>2349</v>
      </c>
      <c r="M20" s="612">
        <v>100</v>
      </c>
      <c r="N20" s="488">
        <f>L20+M20</f>
        <v>2449</v>
      </c>
      <c r="O20" s="637">
        <v>1</v>
      </c>
      <c r="P20" s="614">
        <v>19250</v>
      </c>
      <c r="Q20" s="458">
        <f t="shared" si="0"/>
        <v>42.08311688311689</v>
      </c>
      <c r="R20" s="459">
        <f t="shared" si="1"/>
        <v>82.8539686458462</v>
      </c>
      <c r="S20" s="460">
        <f>G20/'(3)実績取水量'!J20*100</f>
        <v>100</v>
      </c>
      <c r="T20" s="464">
        <f t="shared" si="2"/>
        <v>99.95918367346938</v>
      </c>
      <c r="U20" s="465">
        <f t="shared" si="3"/>
        <v>95.87755102040816</v>
      </c>
      <c r="V20" s="71">
        <v>14</v>
      </c>
    </row>
    <row r="21" spans="1:22" s="46" customFormat="1" ht="25.5" customHeight="1">
      <c r="A21" s="70">
        <v>15</v>
      </c>
      <c r="B21" s="51" t="s">
        <v>44</v>
      </c>
      <c r="C21" s="627">
        <v>36804</v>
      </c>
      <c r="D21" s="612">
        <v>13719</v>
      </c>
      <c r="E21" s="613">
        <v>373</v>
      </c>
      <c r="F21" s="612">
        <v>12227</v>
      </c>
      <c r="G21" s="461">
        <f t="shared" si="4"/>
        <v>4463</v>
      </c>
      <c r="H21" s="614">
        <v>3204</v>
      </c>
      <c r="I21" s="615">
        <v>676</v>
      </c>
      <c r="J21" s="615">
        <v>344</v>
      </c>
      <c r="K21" s="616">
        <v>17</v>
      </c>
      <c r="L21" s="462">
        <f t="shared" si="5"/>
        <v>4241</v>
      </c>
      <c r="M21" s="612">
        <v>4</v>
      </c>
      <c r="N21" s="463">
        <f t="shared" si="6"/>
        <v>4245</v>
      </c>
      <c r="O21" s="612">
        <v>218</v>
      </c>
      <c r="P21" s="614">
        <v>19300</v>
      </c>
      <c r="Q21" s="458">
        <f t="shared" si="0"/>
        <v>71.08290155440415</v>
      </c>
      <c r="R21" s="459">
        <f t="shared" si="1"/>
        <v>89.12457176179022</v>
      </c>
      <c r="S21" s="460">
        <f>G21/'(3)実績取水量'!J21*100</f>
        <v>94.2356418918919</v>
      </c>
      <c r="T21" s="464">
        <f t="shared" si="2"/>
        <v>95.11539323325118</v>
      </c>
      <c r="U21" s="465">
        <f t="shared" si="3"/>
        <v>95.02576742101725</v>
      </c>
      <c r="V21" s="71">
        <v>15</v>
      </c>
    </row>
    <row r="22" spans="1:22" s="46" customFormat="1" ht="25.5" customHeight="1">
      <c r="A22" s="70">
        <v>16</v>
      </c>
      <c r="B22" s="51" t="s">
        <v>21</v>
      </c>
      <c r="C22" s="627">
        <v>17535</v>
      </c>
      <c r="D22" s="612">
        <v>9675</v>
      </c>
      <c r="E22" s="613">
        <v>552</v>
      </c>
      <c r="F22" s="612">
        <v>8323</v>
      </c>
      <c r="G22" s="461">
        <f t="shared" si="4"/>
        <v>3038</v>
      </c>
      <c r="H22" s="617" t="s">
        <v>327</v>
      </c>
      <c r="I22" s="617" t="s">
        <v>279</v>
      </c>
      <c r="J22" s="617" t="s">
        <v>279</v>
      </c>
      <c r="K22" s="617" t="s">
        <v>279</v>
      </c>
      <c r="L22" s="479">
        <v>2628</v>
      </c>
      <c r="M22" s="612">
        <v>1</v>
      </c>
      <c r="N22" s="463">
        <f t="shared" si="6"/>
        <v>2629</v>
      </c>
      <c r="O22" s="612">
        <v>409</v>
      </c>
      <c r="P22" s="614">
        <v>16200</v>
      </c>
      <c r="Q22" s="458">
        <f t="shared" si="0"/>
        <v>59.72222222222222</v>
      </c>
      <c r="R22" s="459">
        <f t="shared" si="1"/>
        <v>86.02583979328166</v>
      </c>
      <c r="S22" s="460">
        <f>G22/'(3)実績取水量'!J22*100</f>
        <v>92.65019823116803</v>
      </c>
      <c r="T22" s="464">
        <f t="shared" si="2"/>
        <v>86.53719552337064</v>
      </c>
      <c r="U22" s="465">
        <f t="shared" si="3"/>
        <v>86.50427913100725</v>
      </c>
      <c r="V22" s="71">
        <v>16</v>
      </c>
    </row>
    <row r="23" spans="1:22" s="46" customFormat="1" ht="25.5" customHeight="1">
      <c r="A23" s="70">
        <v>17</v>
      </c>
      <c r="B23" s="51" t="s">
        <v>22</v>
      </c>
      <c r="C23" s="627">
        <v>4388</v>
      </c>
      <c r="D23" s="612">
        <v>2147</v>
      </c>
      <c r="E23" s="613">
        <v>493</v>
      </c>
      <c r="F23" s="612">
        <v>1537</v>
      </c>
      <c r="G23" s="461">
        <f t="shared" si="4"/>
        <v>561</v>
      </c>
      <c r="H23" s="614">
        <v>393</v>
      </c>
      <c r="I23" s="615">
        <v>78</v>
      </c>
      <c r="J23" s="615">
        <v>4</v>
      </c>
      <c r="K23" s="616">
        <v>5</v>
      </c>
      <c r="L23" s="462">
        <f t="shared" si="5"/>
        <v>480</v>
      </c>
      <c r="M23" s="612">
        <v>29</v>
      </c>
      <c r="N23" s="463">
        <f t="shared" si="6"/>
        <v>509</v>
      </c>
      <c r="O23" s="612">
        <v>52</v>
      </c>
      <c r="P23" s="614">
        <v>3700</v>
      </c>
      <c r="Q23" s="458">
        <f t="shared" si="0"/>
        <v>58.027027027027025</v>
      </c>
      <c r="R23" s="459">
        <f t="shared" si="1"/>
        <v>71.58826269212855</v>
      </c>
      <c r="S23" s="460">
        <f>G23/'(3)実績取水量'!J23*100</f>
        <v>81.18668596237337</v>
      </c>
      <c r="T23" s="464">
        <f t="shared" si="2"/>
        <v>90.73083778966132</v>
      </c>
      <c r="U23" s="465">
        <f t="shared" si="3"/>
        <v>85.56149732620321</v>
      </c>
      <c r="V23" s="71">
        <v>17</v>
      </c>
    </row>
    <row r="24" spans="1:22" s="46" customFormat="1" ht="25.5" customHeight="1">
      <c r="A24" s="70">
        <v>18</v>
      </c>
      <c r="B24" s="51" t="s">
        <v>45</v>
      </c>
      <c r="C24" s="638"/>
      <c r="D24" s="489"/>
      <c r="E24" s="620"/>
      <c r="F24" s="489"/>
      <c r="G24" s="461"/>
      <c r="H24" s="621"/>
      <c r="I24" s="622"/>
      <c r="J24" s="622"/>
      <c r="K24" s="623"/>
      <c r="L24" s="462"/>
      <c r="M24" s="489"/>
      <c r="N24" s="463"/>
      <c r="O24" s="489"/>
      <c r="P24" s="621"/>
      <c r="Q24" s="458"/>
      <c r="R24" s="459"/>
      <c r="S24" s="460"/>
      <c r="T24" s="464"/>
      <c r="U24" s="465"/>
      <c r="V24" s="71">
        <v>18</v>
      </c>
    </row>
    <row r="25" spans="1:22" s="46" customFormat="1" ht="25.5" customHeight="1">
      <c r="A25" s="70">
        <v>19</v>
      </c>
      <c r="B25" s="51" t="s">
        <v>23</v>
      </c>
      <c r="C25" s="627">
        <v>6764</v>
      </c>
      <c r="D25" s="612">
        <v>2301</v>
      </c>
      <c r="E25" s="613">
        <v>340</v>
      </c>
      <c r="F25" s="612">
        <v>1899</v>
      </c>
      <c r="G25" s="461">
        <f t="shared" si="4"/>
        <v>693</v>
      </c>
      <c r="H25" s="614">
        <v>621</v>
      </c>
      <c r="I25" s="615">
        <v>50</v>
      </c>
      <c r="J25" s="615">
        <v>0</v>
      </c>
      <c r="K25" s="616">
        <v>0</v>
      </c>
      <c r="L25" s="462">
        <f t="shared" si="5"/>
        <v>671</v>
      </c>
      <c r="M25" s="612">
        <v>22</v>
      </c>
      <c r="N25" s="463">
        <f aca="true" t="shared" si="7" ref="N25:N37">L25+M25</f>
        <v>693</v>
      </c>
      <c r="O25" s="612">
        <v>0</v>
      </c>
      <c r="P25" s="614">
        <v>2660</v>
      </c>
      <c r="Q25" s="458">
        <f t="shared" si="0"/>
        <v>86.50375939849624</v>
      </c>
      <c r="R25" s="459">
        <f t="shared" si="1"/>
        <v>82.52933507170795</v>
      </c>
      <c r="S25" s="460">
        <f>G25/'(3)実績取水量'!J25*100</f>
        <v>94.02985074626866</v>
      </c>
      <c r="T25" s="464">
        <f t="shared" si="2"/>
        <v>100</v>
      </c>
      <c r="U25" s="465">
        <f t="shared" si="3"/>
        <v>96.82539682539682</v>
      </c>
      <c r="V25" s="71">
        <v>19</v>
      </c>
    </row>
    <row r="26" spans="1:22" s="46" customFormat="1" ht="25.5" customHeight="1">
      <c r="A26" s="70">
        <v>20</v>
      </c>
      <c r="B26" s="51" t="s">
        <v>24</v>
      </c>
      <c r="C26" s="627">
        <v>23441</v>
      </c>
      <c r="D26" s="612">
        <v>8896</v>
      </c>
      <c r="E26" s="613">
        <v>380</v>
      </c>
      <c r="F26" s="612">
        <v>7290</v>
      </c>
      <c r="G26" s="461">
        <f t="shared" si="4"/>
        <v>2661</v>
      </c>
      <c r="H26" s="617" t="s">
        <v>280</v>
      </c>
      <c r="I26" s="617" t="s">
        <v>279</v>
      </c>
      <c r="J26" s="617" t="s">
        <v>279</v>
      </c>
      <c r="K26" s="617" t="s">
        <v>279</v>
      </c>
      <c r="L26" s="479">
        <v>2346</v>
      </c>
      <c r="M26" s="612">
        <v>0</v>
      </c>
      <c r="N26" s="463">
        <f t="shared" si="7"/>
        <v>2346</v>
      </c>
      <c r="O26" s="612">
        <v>315</v>
      </c>
      <c r="P26" s="614">
        <v>15000</v>
      </c>
      <c r="Q26" s="458">
        <f t="shared" si="0"/>
        <v>59.306666666666665</v>
      </c>
      <c r="R26" s="459">
        <f t="shared" si="1"/>
        <v>81.94694244604317</v>
      </c>
      <c r="S26" s="460">
        <f>G26/'(3)実績取水量'!J26*100</f>
        <v>97.72309952258539</v>
      </c>
      <c r="T26" s="464">
        <f t="shared" si="2"/>
        <v>88.16234498308907</v>
      </c>
      <c r="U26" s="465">
        <f t="shared" si="3"/>
        <v>88.16234498308907</v>
      </c>
      <c r="V26" s="71">
        <v>20</v>
      </c>
    </row>
    <row r="27" spans="1:22" s="46" customFormat="1" ht="25.5" customHeight="1">
      <c r="A27" s="70">
        <v>21</v>
      </c>
      <c r="B27" s="51" t="s">
        <v>25</v>
      </c>
      <c r="C27" s="626">
        <v>18536</v>
      </c>
      <c r="D27" s="612">
        <v>7350</v>
      </c>
      <c r="E27" s="613">
        <v>397</v>
      </c>
      <c r="F27" s="612">
        <v>5836</v>
      </c>
      <c r="G27" s="461">
        <f t="shared" si="4"/>
        <v>2130</v>
      </c>
      <c r="H27" s="614">
        <v>1720</v>
      </c>
      <c r="I27" s="615">
        <v>203</v>
      </c>
      <c r="J27" s="615">
        <v>6</v>
      </c>
      <c r="K27" s="616">
        <v>1</v>
      </c>
      <c r="L27" s="462">
        <f t="shared" si="5"/>
        <v>1930</v>
      </c>
      <c r="M27" s="612">
        <v>197</v>
      </c>
      <c r="N27" s="463">
        <f t="shared" si="7"/>
        <v>2127</v>
      </c>
      <c r="O27" s="612">
        <v>3</v>
      </c>
      <c r="P27" s="614">
        <v>13100</v>
      </c>
      <c r="Q27" s="458">
        <f t="shared" si="0"/>
        <v>56.10687022900763</v>
      </c>
      <c r="R27" s="459">
        <f t="shared" si="1"/>
        <v>79.4013605442177</v>
      </c>
      <c r="S27" s="460">
        <f>G27/'(3)実績取水量'!J27*100</f>
        <v>97.70642201834863</v>
      </c>
      <c r="T27" s="464">
        <f t="shared" si="2"/>
        <v>99.85915492957747</v>
      </c>
      <c r="U27" s="465">
        <f t="shared" si="3"/>
        <v>90.61032863849765</v>
      </c>
      <c r="V27" s="71">
        <v>21</v>
      </c>
    </row>
    <row r="28" spans="1:22" s="46" customFormat="1" ht="25.5" customHeight="1">
      <c r="A28" s="70">
        <v>22</v>
      </c>
      <c r="B28" s="51" t="s">
        <v>49</v>
      </c>
      <c r="C28" s="627">
        <v>15237</v>
      </c>
      <c r="D28" s="612">
        <v>5670</v>
      </c>
      <c r="E28" s="613">
        <v>392</v>
      </c>
      <c r="F28" s="612">
        <v>3893</v>
      </c>
      <c r="G28" s="461">
        <f t="shared" si="4"/>
        <v>1421</v>
      </c>
      <c r="H28" s="617" t="s">
        <v>280</v>
      </c>
      <c r="I28" s="617" t="s">
        <v>279</v>
      </c>
      <c r="J28" s="617" t="s">
        <v>279</v>
      </c>
      <c r="K28" s="617" t="s">
        <v>279</v>
      </c>
      <c r="L28" s="479">
        <v>1421</v>
      </c>
      <c r="M28" s="612">
        <v>0</v>
      </c>
      <c r="N28" s="463">
        <f t="shared" si="7"/>
        <v>1421</v>
      </c>
      <c r="O28" s="612">
        <v>0</v>
      </c>
      <c r="P28" s="614">
        <v>12600</v>
      </c>
      <c r="Q28" s="458">
        <f t="shared" si="0"/>
        <v>45</v>
      </c>
      <c r="R28" s="459">
        <f>F28/D28*100</f>
        <v>68.65961199294533</v>
      </c>
      <c r="S28" s="460">
        <f>G28/'(3)実績取水量'!J28*100</f>
        <v>82.95388207822533</v>
      </c>
      <c r="T28" s="464">
        <f t="shared" si="2"/>
        <v>100</v>
      </c>
      <c r="U28" s="465">
        <f t="shared" si="3"/>
        <v>100</v>
      </c>
      <c r="V28" s="71">
        <v>22</v>
      </c>
    </row>
    <row r="29" spans="1:22" s="46" customFormat="1" ht="25.5" customHeight="1">
      <c r="A29" s="70">
        <v>23</v>
      </c>
      <c r="B29" s="51" t="s">
        <v>26</v>
      </c>
      <c r="C29" s="627">
        <v>6964</v>
      </c>
      <c r="D29" s="612">
        <v>2597</v>
      </c>
      <c r="E29" s="613">
        <v>376</v>
      </c>
      <c r="F29" s="612">
        <v>2060</v>
      </c>
      <c r="G29" s="461">
        <f t="shared" si="4"/>
        <v>752</v>
      </c>
      <c r="H29" s="614">
        <v>533</v>
      </c>
      <c r="I29" s="615">
        <v>0</v>
      </c>
      <c r="J29" s="615">
        <v>128</v>
      </c>
      <c r="K29" s="616">
        <v>26</v>
      </c>
      <c r="L29" s="462">
        <f t="shared" si="5"/>
        <v>687</v>
      </c>
      <c r="M29" s="612">
        <v>0</v>
      </c>
      <c r="N29" s="463">
        <f t="shared" si="7"/>
        <v>687</v>
      </c>
      <c r="O29" s="612">
        <v>65</v>
      </c>
      <c r="P29" s="614">
        <v>3800</v>
      </c>
      <c r="Q29" s="458">
        <f t="shared" si="0"/>
        <v>68.34210526315789</v>
      </c>
      <c r="R29" s="459">
        <f t="shared" si="1"/>
        <v>79.32229495571814</v>
      </c>
      <c r="S29" s="460">
        <f>G29/'(3)実績取水量'!J29*100</f>
        <v>100</v>
      </c>
      <c r="T29" s="464">
        <f t="shared" si="2"/>
        <v>91.3563829787234</v>
      </c>
      <c r="U29" s="465">
        <f t="shared" si="3"/>
        <v>91.3563829787234</v>
      </c>
      <c r="V29" s="71">
        <v>23</v>
      </c>
    </row>
    <row r="30" spans="1:22" s="46" customFormat="1" ht="25.5" customHeight="1">
      <c r="A30" s="70">
        <v>24</v>
      </c>
      <c r="B30" s="51" t="s">
        <v>27</v>
      </c>
      <c r="C30" s="626">
        <v>17680</v>
      </c>
      <c r="D30" s="612">
        <v>8667</v>
      </c>
      <c r="E30" s="613">
        <v>490</v>
      </c>
      <c r="F30" s="612">
        <v>7112</v>
      </c>
      <c r="G30" s="461">
        <f t="shared" si="4"/>
        <v>2596</v>
      </c>
      <c r="H30" s="617" t="s">
        <v>280</v>
      </c>
      <c r="I30" s="617" t="s">
        <v>279</v>
      </c>
      <c r="J30" s="617" t="s">
        <v>279</v>
      </c>
      <c r="K30" s="617" t="s">
        <v>279</v>
      </c>
      <c r="L30" s="479">
        <v>2345</v>
      </c>
      <c r="M30" s="612">
        <v>99</v>
      </c>
      <c r="N30" s="463">
        <f t="shared" si="7"/>
        <v>2444</v>
      </c>
      <c r="O30" s="612">
        <v>152</v>
      </c>
      <c r="P30" s="614">
        <v>18200</v>
      </c>
      <c r="Q30" s="458">
        <f t="shared" si="0"/>
        <v>47.620879120879124</v>
      </c>
      <c r="R30" s="459">
        <f t="shared" si="1"/>
        <v>82.05838236990884</v>
      </c>
      <c r="S30" s="460">
        <f>G30/'(3)実績取水量'!J30*100</f>
        <v>96.39806906795395</v>
      </c>
      <c r="T30" s="464">
        <f t="shared" si="2"/>
        <v>94.14483821263482</v>
      </c>
      <c r="U30" s="465">
        <f t="shared" si="3"/>
        <v>90.33127889060091</v>
      </c>
      <c r="V30" s="71">
        <v>24</v>
      </c>
    </row>
    <row r="31" spans="1:22" s="46" customFormat="1" ht="25.5" customHeight="1">
      <c r="A31" s="70">
        <v>25</v>
      </c>
      <c r="B31" s="51" t="s">
        <v>39</v>
      </c>
      <c r="C31" s="627">
        <v>78184</v>
      </c>
      <c r="D31" s="612">
        <v>25700</v>
      </c>
      <c r="E31" s="613">
        <v>329</v>
      </c>
      <c r="F31" s="612">
        <v>22855</v>
      </c>
      <c r="G31" s="461">
        <f t="shared" si="4"/>
        <v>8342</v>
      </c>
      <c r="H31" s="614">
        <v>6678</v>
      </c>
      <c r="I31" s="615">
        <v>846</v>
      </c>
      <c r="J31" s="615">
        <v>221</v>
      </c>
      <c r="K31" s="616">
        <v>96</v>
      </c>
      <c r="L31" s="462">
        <f t="shared" si="5"/>
        <v>7841</v>
      </c>
      <c r="M31" s="612">
        <v>48</v>
      </c>
      <c r="N31" s="463">
        <f t="shared" si="7"/>
        <v>7889</v>
      </c>
      <c r="O31" s="612">
        <v>453</v>
      </c>
      <c r="P31" s="614">
        <v>36000</v>
      </c>
      <c r="Q31" s="458">
        <f t="shared" si="0"/>
        <v>71.38888888888889</v>
      </c>
      <c r="R31" s="459">
        <f t="shared" si="1"/>
        <v>88.92996108949416</v>
      </c>
      <c r="S31" s="460">
        <f>G31/'(3)実績取水量'!J31*100</f>
        <v>100</v>
      </c>
      <c r="T31" s="464">
        <f t="shared" si="2"/>
        <v>94.56964756653082</v>
      </c>
      <c r="U31" s="465">
        <f t="shared" si="3"/>
        <v>93.99424598417646</v>
      </c>
      <c r="V31" s="71">
        <v>25</v>
      </c>
    </row>
    <row r="32" spans="1:22" s="46" customFormat="1" ht="25.5" customHeight="1">
      <c r="A32" s="70">
        <v>26</v>
      </c>
      <c r="B32" s="51" t="s">
        <v>28</v>
      </c>
      <c r="C32" s="627">
        <v>4646</v>
      </c>
      <c r="D32" s="612">
        <v>2400</v>
      </c>
      <c r="E32" s="613">
        <v>517</v>
      </c>
      <c r="F32" s="612">
        <v>1633</v>
      </c>
      <c r="G32" s="461">
        <f t="shared" si="4"/>
        <v>596</v>
      </c>
      <c r="H32" s="614">
        <v>404</v>
      </c>
      <c r="I32" s="615">
        <v>107</v>
      </c>
      <c r="J32" s="615">
        <v>9</v>
      </c>
      <c r="K32" s="616">
        <v>4</v>
      </c>
      <c r="L32" s="462">
        <f t="shared" si="5"/>
        <v>524</v>
      </c>
      <c r="M32" s="612">
        <v>10</v>
      </c>
      <c r="N32" s="463">
        <f t="shared" si="7"/>
        <v>534</v>
      </c>
      <c r="O32" s="612">
        <v>62</v>
      </c>
      <c r="P32" s="614">
        <v>6200</v>
      </c>
      <c r="Q32" s="458">
        <f t="shared" si="0"/>
        <v>38.70967741935484</v>
      </c>
      <c r="R32" s="459">
        <f t="shared" si="1"/>
        <v>68.04166666666667</v>
      </c>
      <c r="S32" s="460">
        <f>G32/'(3)実績取水量'!J32*100</f>
        <v>85.14285714285714</v>
      </c>
      <c r="T32" s="464">
        <f t="shared" si="2"/>
        <v>89.59731543624162</v>
      </c>
      <c r="U32" s="465">
        <f t="shared" si="3"/>
        <v>87.91946308724832</v>
      </c>
      <c r="V32" s="71">
        <v>26</v>
      </c>
    </row>
    <row r="33" spans="1:22" s="46" customFormat="1" ht="25.5" customHeight="1">
      <c r="A33" s="70">
        <v>27</v>
      </c>
      <c r="B33" s="51" t="s">
        <v>29</v>
      </c>
      <c r="C33" s="626">
        <v>21335</v>
      </c>
      <c r="D33" s="612">
        <v>7191</v>
      </c>
      <c r="E33" s="613">
        <v>337</v>
      </c>
      <c r="F33" s="612">
        <v>5518</v>
      </c>
      <c r="G33" s="461">
        <f t="shared" si="4"/>
        <v>2014</v>
      </c>
      <c r="H33" s="614">
        <v>1831</v>
      </c>
      <c r="I33" s="615">
        <v>59</v>
      </c>
      <c r="J33" s="615">
        <v>0</v>
      </c>
      <c r="K33" s="616">
        <v>0</v>
      </c>
      <c r="L33" s="462">
        <f t="shared" si="5"/>
        <v>1890</v>
      </c>
      <c r="M33" s="612">
        <v>41</v>
      </c>
      <c r="N33" s="463">
        <f t="shared" si="7"/>
        <v>1931</v>
      </c>
      <c r="O33" s="612">
        <v>83</v>
      </c>
      <c r="P33" s="614">
        <v>10500</v>
      </c>
      <c r="Q33" s="458">
        <f t="shared" si="0"/>
        <v>68.48571428571428</v>
      </c>
      <c r="R33" s="459">
        <f t="shared" si="1"/>
        <v>76.73480739813657</v>
      </c>
      <c r="S33" s="460">
        <f>G33/'(3)実績取水量'!J33*100</f>
        <v>100</v>
      </c>
      <c r="T33" s="464">
        <f t="shared" si="2"/>
        <v>95.87884806355511</v>
      </c>
      <c r="U33" s="465">
        <f t="shared" si="3"/>
        <v>93.84309831181727</v>
      </c>
      <c r="V33" s="71">
        <v>27</v>
      </c>
    </row>
    <row r="34" spans="1:22" s="46" customFormat="1" ht="25.5" customHeight="1">
      <c r="A34" s="70">
        <v>28</v>
      </c>
      <c r="B34" s="51" t="s">
        <v>30</v>
      </c>
      <c r="C34" s="627">
        <v>5359</v>
      </c>
      <c r="D34" s="612">
        <v>1991</v>
      </c>
      <c r="E34" s="613">
        <v>373</v>
      </c>
      <c r="F34" s="612">
        <v>1644</v>
      </c>
      <c r="G34" s="461">
        <f t="shared" si="4"/>
        <v>600</v>
      </c>
      <c r="H34" s="617" t="s">
        <v>280</v>
      </c>
      <c r="I34" s="617" t="s">
        <v>279</v>
      </c>
      <c r="J34" s="617" t="s">
        <v>279</v>
      </c>
      <c r="K34" s="617" t="s">
        <v>279</v>
      </c>
      <c r="L34" s="479">
        <v>542</v>
      </c>
      <c r="M34" s="612">
        <v>0</v>
      </c>
      <c r="N34" s="463">
        <f t="shared" si="7"/>
        <v>542</v>
      </c>
      <c r="O34" s="612">
        <v>58</v>
      </c>
      <c r="P34" s="614">
        <v>3110</v>
      </c>
      <c r="Q34" s="458">
        <f t="shared" si="0"/>
        <v>64.01929260450162</v>
      </c>
      <c r="R34" s="459">
        <f t="shared" si="1"/>
        <v>82.57157207433451</v>
      </c>
      <c r="S34" s="460">
        <f>G34/'(3)実績取水量'!J34*100</f>
        <v>100</v>
      </c>
      <c r="T34" s="464">
        <f t="shared" si="2"/>
        <v>90.33333333333333</v>
      </c>
      <c r="U34" s="465">
        <f t="shared" si="3"/>
        <v>90.33333333333333</v>
      </c>
      <c r="V34" s="71">
        <v>28</v>
      </c>
    </row>
    <row r="35" spans="1:22" s="46" customFormat="1" ht="25.5" customHeight="1">
      <c r="A35" s="70">
        <v>29</v>
      </c>
      <c r="B35" s="51" t="s">
        <v>31</v>
      </c>
      <c r="C35" s="627">
        <v>8459</v>
      </c>
      <c r="D35" s="612">
        <v>3236</v>
      </c>
      <c r="E35" s="613">
        <v>383</v>
      </c>
      <c r="F35" s="612">
        <v>2627</v>
      </c>
      <c r="G35" s="461">
        <f t="shared" si="4"/>
        <v>959</v>
      </c>
      <c r="H35" s="614">
        <v>780</v>
      </c>
      <c r="I35" s="615">
        <v>38</v>
      </c>
      <c r="J35" s="615">
        <v>69</v>
      </c>
      <c r="K35" s="616">
        <v>8</v>
      </c>
      <c r="L35" s="462">
        <f t="shared" si="5"/>
        <v>895</v>
      </c>
      <c r="M35" s="612">
        <v>60</v>
      </c>
      <c r="N35" s="463">
        <f t="shared" si="7"/>
        <v>955</v>
      </c>
      <c r="O35" s="612">
        <v>4</v>
      </c>
      <c r="P35" s="614">
        <v>6000</v>
      </c>
      <c r="Q35" s="458">
        <f t="shared" si="0"/>
        <v>53.93333333333333</v>
      </c>
      <c r="R35" s="459">
        <f t="shared" si="1"/>
        <v>81.1804697156984</v>
      </c>
      <c r="S35" s="460">
        <f>G35/'(3)実績取水量'!J35*100</f>
        <v>97.85714285714285</v>
      </c>
      <c r="T35" s="464">
        <f t="shared" si="2"/>
        <v>99.58289885297185</v>
      </c>
      <c r="U35" s="465">
        <f t="shared" si="3"/>
        <v>93.32638164754952</v>
      </c>
      <c r="V35" s="71">
        <v>29</v>
      </c>
    </row>
    <row r="36" spans="1:22" s="46" customFormat="1" ht="25.5" customHeight="1">
      <c r="A36" s="70">
        <v>30</v>
      </c>
      <c r="B36" s="51" t="s">
        <v>32</v>
      </c>
      <c r="C36" s="626">
        <v>7390</v>
      </c>
      <c r="D36" s="612">
        <v>2267</v>
      </c>
      <c r="E36" s="613">
        <v>308</v>
      </c>
      <c r="F36" s="612">
        <v>1923</v>
      </c>
      <c r="G36" s="489">
        <f t="shared" si="4"/>
        <v>702</v>
      </c>
      <c r="H36" s="614">
        <v>653</v>
      </c>
      <c r="I36" s="615">
        <v>6</v>
      </c>
      <c r="J36" s="615">
        <v>6</v>
      </c>
      <c r="K36" s="616">
        <v>0</v>
      </c>
      <c r="L36" s="462">
        <f t="shared" si="5"/>
        <v>665</v>
      </c>
      <c r="M36" s="612">
        <v>6</v>
      </c>
      <c r="N36" s="463">
        <f t="shared" si="7"/>
        <v>671</v>
      </c>
      <c r="O36" s="612">
        <v>31</v>
      </c>
      <c r="P36" s="614">
        <v>4050</v>
      </c>
      <c r="Q36" s="458">
        <f t="shared" si="0"/>
        <v>55.97530864197531</v>
      </c>
      <c r="R36" s="459">
        <f t="shared" si="1"/>
        <v>84.82576091751213</v>
      </c>
      <c r="S36" s="460">
        <f>G36/'(3)実績取水量'!J36*100</f>
        <v>91.40625</v>
      </c>
      <c r="T36" s="495">
        <f t="shared" si="2"/>
        <v>95.58404558404558</v>
      </c>
      <c r="U36" s="496">
        <f t="shared" si="3"/>
        <v>94.72934472934473</v>
      </c>
      <c r="V36" s="71">
        <v>30</v>
      </c>
    </row>
    <row r="37" spans="1:22" s="46" customFormat="1" ht="25.5" customHeight="1" thickBot="1">
      <c r="A37" s="420">
        <v>31</v>
      </c>
      <c r="B37" s="421" t="s">
        <v>319</v>
      </c>
      <c r="C37" s="639">
        <v>5558</v>
      </c>
      <c r="D37" s="640">
        <v>2613</v>
      </c>
      <c r="E37" s="639">
        <v>518</v>
      </c>
      <c r="F37" s="640">
        <v>2082</v>
      </c>
      <c r="G37" s="579">
        <f>N37+O37</f>
        <v>760</v>
      </c>
      <c r="H37" s="641">
        <v>519</v>
      </c>
      <c r="I37" s="640">
        <v>127</v>
      </c>
      <c r="J37" s="640">
        <v>41</v>
      </c>
      <c r="K37" s="642">
        <v>0</v>
      </c>
      <c r="L37" s="580">
        <f t="shared" si="5"/>
        <v>687</v>
      </c>
      <c r="M37" s="640">
        <v>14</v>
      </c>
      <c r="N37" s="580">
        <f t="shared" si="7"/>
        <v>701</v>
      </c>
      <c r="O37" s="640">
        <v>59</v>
      </c>
      <c r="P37" s="641">
        <v>3510</v>
      </c>
      <c r="Q37" s="497">
        <f t="shared" si="0"/>
        <v>74.44444444444444</v>
      </c>
      <c r="R37" s="498">
        <f t="shared" si="1"/>
        <v>79.67853042479908</v>
      </c>
      <c r="S37" s="460">
        <f>G37/'(3)実績取水量'!J37*100</f>
        <v>94.05940594059405</v>
      </c>
      <c r="T37" s="499">
        <f t="shared" si="2"/>
        <v>92.23684210526316</v>
      </c>
      <c r="U37" s="500">
        <f t="shared" si="3"/>
        <v>90.39473684210526</v>
      </c>
      <c r="V37" s="422">
        <v>31</v>
      </c>
    </row>
    <row r="38" spans="1:22" s="46" customFormat="1" ht="25.5" customHeight="1">
      <c r="A38" s="153"/>
      <c r="B38" s="53" t="s">
        <v>52</v>
      </c>
      <c r="C38" s="307">
        <f>+SUM(C6:C37)</f>
        <v>1310050</v>
      </c>
      <c r="D38" s="291">
        <f>SUM(D6:D37)</f>
        <v>492880</v>
      </c>
      <c r="E38" s="308">
        <v>382</v>
      </c>
      <c r="F38" s="291">
        <f>SUM(F6:F37)</f>
        <v>419327</v>
      </c>
      <c r="G38" s="290">
        <f>N38+O38</f>
        <v>153019</v>
      </c>
      <c r="H38" s="308">
        <f aca="true" t="shared" si="8" ref="H38:P38">SUM(H6:H37)</f>
        <v>92248</v>
      </c>
      <c r="I38" s="291">
        <f t="shared" si="8"/>
        <v>12820</v>
      </c>
      <c r="J38" s="291">
        <f t="shared" si="8"/>
        <v>3785</v>
      </c>
      <c r="K38" s="291">
        <f t="shared" si="8"/>
        <v>1759</v>
      </c>
      <c r="L38" s="309">
        <f t="shared" si="8"/>
        <v>141639</v>
      </c>
      <c r="M38" s="309">
        <f t="shared" si="8"/>
        <v>4497</v>
      </c>
      <c r="N38" s="309">
        <f t="shared" si="8"/>
        <v>146136</v>
      </c>
      <c r="O38" s="309">
        <f t="shared" si="8"/>
        <v>6883</v>
      </c>
      <c r="P38" s="312">
        <f t="shared" si="8"/>
        <v>785335</v>
      </c>
      <c r="Q38" s="313">
        <f t="shared" si="0"/>
        <v>62.76047801256789</v>
      </c>
      <c r="R38" s="314">
        <f t="shared" si="1"/>
        <v>85.07689498458042</v>
      </c>
      <c r="S38" s="315">
        <f>G38/'(3)実績取水量'!J38*100</f>
        <v>96.85605053612345</v>
      </c>
      <c r="T38" s="310">
        <f t="shared" si="2"/>
        <v>95.50186578137355</v>
      </c>
      <c r="U38" s="311">
        <f t="shared" si="3"/>
        <v>92.56301505041857</v>
      </c>
      <c r="V38" s="56"/>
    </row>
    <row r="39" spans="1:22" s="46" customFormat="1" ht="25.5" customHeight="1" thickBot="1">
      <c r="A39" s="57"/>
      <c r="B39" s="155"/>
      <c r="C39" s="235"/>
      <c r="D39" s="236"/>
      <c r="E39" s="237" t="s">
        <v>188</v>
      </c>
      <c r="F39" s="444"/>
      <c r="G39" s="279"/>
      <c r="H39" s="445"/>
      <c r="I39" s="444"/>
      <c r="J39" s="444"/>
      <c r="K39" s="444"/>
      <c r="L39" s="255"/>
      <c r="M39" s="446"/>
      <c r="N39" s="446"/>
      <c r="O39" s="446"/>
      <c r="P39" s="235"/>
      <c r="Q39" s="267"/>
      <c r="R39" s="268"/>
      <c r="S39" s="267"/>
      <c r="T39" s="274"/>
      <c r="U39" s="275"/>
      <c r="V39" s="154"/>
    </row>
    <row r="40" spans="1:22" s="20" customFormat="1" ht="9.75" customHeight="1">
      <c r="A40" s="138"/>
      <c r="B40" s="159"/>
      <c r="C40" s="160"/>
      <c r="D40" s="40"/>
      <c r="E40" s="40"/>
      <c r="F40" s="40"/>
      <c r="G40" s="254"/>
      <c r="H40" s="40"/>
      <c r="I40" s="40"/>
      <c r="J40" s="40"/>
      <c r="K40" s="40"/>
      <c r="L40" s="254"/>
      <c r="M40" s="254"/>
      <c r="N40" s="254"/>
      <c r="O40" s="254"/>
      <c r="P40" s="160"/>
      <c r="Q40" s="269"/>
      <c r="R40" s="270"/>
      <c r="S40" s="269"/>
      <c r="T40" s="276"/>
      <c r="U40" s="276"/>
      <c r="V40" s="138"/>
    </row>
    <row r="41" spans="1:22" s="20" customFormat="1" ht="25.5" customHeight="1">
      <c r="A41" s="138"/>
      <c r="B41" s="159"/>
      <c r="C41" s="160"/>
      <c r="D41" s="40"/>
      <c r="E41" s="40"/>
      <c r="F41" s="40"/>
      <c r="G41" s="24" t="s">
        <v>336</v>
      </c>
      <c r="H41" s="40"/>
      <c r="I41" s="40"/>
      <c r="J41" s="40"/>
      <c r="K41" s="40"/>
      <c r="L41" s="254"/>
      <c r="M41" s="254"/>
      <c r="N41" s="254"/>
      <c r="O41" s="254"/>
      <c r="P41" s="160"/>
      <c r="Q41" s="269"/>
      <c r="R41" s="270"/>
      <c r="S41" s="269"/>
      <c r="T41" s="276"/>
      <c r="U41" s="276"/>
      <c r="V41" s="138"/>
    </row>
    <row r="42" spans="2:21" s="8" customFormat="1" ht="12.75" customHeight="1">
      <c r="B42" s="91"/>
      <c r="C42" s="18"/>
      <c r="D42" s="41"/>
      <c r="E42" s="41"/>
      <c r="F42" s="41"/>
      <c r="G42" s="280"/>
      <c r="H42" s="256"/>
      <c r="I42" s="256"/>
      <c r="J42" s="256"/>
      <c r="K42" s="256"/>
      <c r="L42" s="257"/>
      <c r="M42" s="260"/>
      <c r="N42" s="260"/>
      <c r="O42" s="261"/>
      <c r="P42" s="13"/>
      <c r="Q42" s="271"/>
      <c r="R42" s="271"/>
      <c r="S42" s="271"/>
      <c r="T42" s="258"/>
      <c r="U42" s="277"/>
    </row>
    <row r="43" spans="2:21" s="8" customFormat="1" ht="12.75" customHeight="1">
      <c r="B43" s="91"/>
      <c r="C43" s="18"/>
      <c r="D43" s="42"/>
      <c r="E43" s="42"/>
      <c r="F43" s="42"/>
      <c r="G43" s="281"/>
      <c r="H43" s="256"/>
      <c r="I43" s="256"/>
      <c r="J43" s="256"/>
      <c r="K43" s="256"/>
      <c r="L43" s="258"/>
      <c r="M43" s="258"/>
      <c r="N43" s="258"/>
      <c r="O43" s="258"/>
      <c r="P43" s="13"/>
      <c r="Q43" s="271"/>
      <c r="R43" s="271"/>
      <c r="S43" s="271"/>
      <c r="T43" s="258"/>
      <c r="U43" s="258"/>
    </row>
    <row r="44" spans="1:19" ht="14.25">
      <c r="A44" s="6"/>
      <c r="B44" s="92"/>
      <c r="D44" s="42"/>
      <c r="E44" s="42"/>
      <c r="F44" s="42"/>
      <c r="G44" s="281"/>
      <c r="P44" s="263"/>
      <c r="Q44" s="272"/>
      <c r="R44" s="272"/>
      <c r="S44" s="272"/>
    </row>
    <row r="45" spans="1:19" ht="13.5">
      <c r="A45" s="6"/>
      <c r="B45" s="92"/>
      <c r="D45" s="42"/>
      <c r="E45" s="42"/>
      <c r="F45" s="42"/>
      <c r="G45" s="42"/>
      <c r="P45" s="263"/>
      <c r="Q45" s="272"/>
      <c r="R45" s="272"/>
      <c r="S45" s="272"/>
    </row>
    <row r="46" spans="1:19" ht="13.5">
      <c r="A46" s="6"/>
      <c r="B46" s="92"/>
      <c r="G46" s="281"/>
      <c r="P46" s="263"/>
      <c r="Q46" s="272"/>
      <c r="R46" s="272"/>
      <c r="S46" s="272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</sheetData>
  <sheetProtection/>
  <mergeCells count="17">
    <mergeCell ref="V3:V5"/>
    <mergeCell ref="R3:R5"/>
    <mergeCell ref="S3:S5"/>
    <mergeCell ref="N3:N5"/>
    <mergeCell ref="O3:O5"/>
    <mergeCell ref="U3:U5"/>
    <mergeCell ref="T3:T5"/>
    <mergeCell ref="Q3:Q5"/>
    <mergeCell ref="C1:E1"/>
    <mergeCell ref="A3:A5"/>
    <mergeCell ref="P3:P5"/>
    <mergeCell ref="B3:B5"/>
    <mergeCell ref="M3:M5"/>
    <mergeCell ref="C3:C5"/>
    <mergeCell ref="D3:G3"/>
    <mergeCell ref="L3:L5"/>
    <mergeCell ref="H3:K3"/>
  </mergeCells>
  <printOptions/>
  <pageMargins left="0.3937007874015748" right="0.3937007874015748" top="0.3937007874015748" bottom="0.3937007874015748" header="0.3937007874015748" footer="0.3937007874015748"/>
  <pageSetup cellComments="asDisplayed" firstPageNumber="22" useFirstPageNumber="1" fitToWidth="2" fitToHeight="1" horizontalDpi="600" verticalDpi="600" orientation="portrait" paperSize="9" scale="83" r:id="rId3"/>
  <headerFooter alignWithMargins="0">
    <oddFooter>&amp;C&amp;"ＭＳ Ｐ明朝,標準"- &amp;P -</oddFooter>
  </headerFooter>
  <colBreaks count="1" manualBreakCount="1">
    <brk id="11" max="65535" man="1"/>
  </colBreaks>
  <ignoredErrors>
    <ignoredError sqref="G38" formula="1"/>
    <ignoredError sqref="L6 L10:L12 L15 L17:L18 L23 L25 L27 L29 L31:L33 L35:L36 L20:L2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view="pageBreakPreview" zoomScaleNormal="50" zoomScaleSheetLayoutView="100" zoomScalePageLayoutView="0" workbookViewId="0" topLeftCell="A1">
      <pane xSplit="2" ySplit="4" topLeftCell="C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F1" sqref="F1"/>
    </sheetView>
  </sheetViews>
  <sheetFormatPr defaultColWidth="11.25390625" defaultRowHeight="14.25" customHeight="1"/>
  <cols>
    <col min="1" max="1" width="4.625" style="1" customWidth="1"/>
    <col min="2" max="2" width="13.625" style="84" customWidth="1"/>
    <col min="3" max="16" width="13.625" style="1" customWidth="1"/>
    <col min="17" max="17" width="4.625" style="1" customWidth="1"/>
    <col min="18" max="18" width="11.25390625" style="1" customWidth="1"/>
    <col min="19" max="19" width="11.25390625" style="2" customWidth="1"/>
    <col min="20" max="16384" width="11.25390625" style="1" customWidth="1"/>
  </cols>
  <sheetData>
    <row r="1" spans="1:19" s="17" customFormat="1" ht="19.5" customHeight="1">
      <c r="A1" s="17" t="s">
        <v>101</v>
      </c>
      <c r="B1" s="75"/>
      <c r="D1" s="468"/>
      <c r="Q1" s="73"/>
      <c r="S1" s="288"/>
    </row>
    <row r="2" spans="2:19" s="46" customFormat="1" ht="19.5" customHeight="1" thickBot="1">
      <c r="B2" s="54"/>
      <c r="Q2" s="191" t="s">
        <v>56</v>
      </c>
      <c r="S2" s="289"/>
    </row>
    <row r="3" spans="1:19" s="46" customFormat="1" ht="21.75" customHeight="1">
      <c r="A3" s="786" t="s">
        <v>158</v>
      </c>
      <c r="B3" s="794" t="s">
        <v>0</v>
      </c>
      <c r="C3" s="793" t="s">
        <v>40</v>
      </c>
      <c r="D3" s="793"/>
      <c r="E3" s="793"/>
      <c r="F3" s="791" t="s">
        <v>35</v>
      </c>
      <c r="G3" s="791" t="s">
        <v>36</v>
      </c>
      <c r="H3" s="791" t="s">
        <v>37</v>
      </c>
      <c r="I3" s="791" t="s">
        <v>6</v>
      </c>
      <c r="J3" s="791" t="s">
        <v>7</v>
      </c>
      <c r="K3" s="791" t="s">
        <v>8</v>
      </c>
      <c r="L3" s="791" t="s">
        <v>325</v>
      </c>
      <c r="M3" s="791" t="s">
        <v>2</v>
      </c>
      <c r="N3" s="791" t="s">
        <v>5</v>
      </c>
      <c r="O3" s="791" t="s">
        <v>9</v>
      </c>
      <c r="P3" s="789" t="s">
        <v>57</v>
      </c>
      <c r="Q3" s="786" t="s">
        <v>158</v>
      </c>
      <c r="S3" s="785" t="s">
        <v>245</v>
      </c>
    </row>
    <row r="4" spans="1:19" s="46" customFormat="1" ht="21.75" customHeight="1" thickBot="1">
      <c r="A4" s="787"/>
      <c r="B4" s="795"/>
      <c r="C4" s="58" t="s">
        <v>33</v>
      </c>
      <c r="D4" s="59" t="s">
        <v>34</v>
      </c>
      <c r="E4" s="60" t="s">
        <v>58</v>
      </c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0"/>
      <c r="Q4" s="788"/>
      <c r="S4" s="785"/>
    </row>
    <row r="5" spans="1:19" s="46" customFormat="1" ht="15" customHeight="1">
      <c r="A5" s="55">
        <v>1</v>
      </c>
      <c r="B5" s="77" t="s">
        <v>53</v>
      </c>
      <c r="C5" s="550">
        <v>993391</v>
      </c>
      <c r="D5" s="551">
        <v>301703</v>
      </c>
      <c r="E5" s="291">
        <f>SUM(C5:D5)</f>
        <v>1295094</v>
      </c>
      <c r="F5" s="552">
        <v>156248</v>
      </c>
      <c r="G5" s="553">
        <v>62274</v>
      </c>
      <c r="H5" s="551">
        <v>183245</v>
      </c>
      <c r="I5" s="551">
        <v>359299</v>
      </c>
      <c r="J5" s="551">
        <v>2700978</v>
      </c>
      <c r="K5" s="551">
        <v>659555</v>
      </c>
      <c r="L5" s="551">
        <v>936669</v>
      </c>
      <c r="M5" s="551">
        <v>876500</v>
      </c>
      <c r="N5" s="554">
        <f>SUM(E5:M5)</f>
        <v>7229862</v>
      </c>
      <c r="O5" s="551">
        <v>20992</v>
      </c>
      <c r="P5" s="324">
        <f>N5+O5</f>
        <v>7250854</v>
      </c>
      <c r="Q5" s="56">
        <v>1</v>
      </c>
      <c r="S5" s="336">
        <v>2567</v>
      </c>
    </row>
    <row r="6" spans="1:19" s="46" customFormat="1" ht="15" customHeight="1">
      <c r="A6" s="62"/>
      <c r="B6" s="78"/>
      <c r="C6" s="325"/>
      <c r="D6" s="326"/>
      <c r="E6" s="326">
        <f>E5/N5</f>
        <v>0.1791312199319987</v>
      </c>
      <c r="F6" s="327">
        <f>F5/N5</f>
        <v>0.021611477508146074</v>
      </c>
      <c r="G6" s="328">
        <f>G5/N5</f>
        <v>0.00861344241425355</v>
      </c>
      <c r="H6" s="328">
        <f>H5/N5</f>
        <v>0.02534557367761653</v>
      </c>
      <c r="I6" s="328">
        <f>I5/N5</f>
        <v>0.0496965225615648</v>
      </c>
      <c r="J6" s="328">
        <f>J5/N5</f>
        <v>0.3735863838064959</v>
      </c>
      <c r="K6" s="328">
        <f>K5/N5</f>
        <v>0.09122649920565565</v>
      </c>
      <c r="L6" s="328">
        <f>L5/N5</f>
        <v>0.12955558487838356</v>
      </c>
      <c r="M6" s="328">
        <f>M5/N5</f>
        <v>0.12123329601588523</v>
      </c>
      <c r="N6" s="326">
        <f>N5/N5</f>
        <v>1</v>
      </c>
      <c r="O6" s="329"/>
      <c r="P6" s="330"/>
      <c r="Q6" s="63"/>
      <c r="S6" s="329"/>
    </row>
    <row r="7" spans="1:19" s="46" customFormat="1" ht="15" customHeight="1">
      <c r="A7" s="64">
        <v>2</v>
      </c>
      <c r="B7" s="82" t="s">
        <v>3</v>
      </c>
      <c r="C7" s="72">
        <v>151305</v>
      </c>
      <c r="D7" s="36">
        <v>46857</v>
      </c>
      <c r="E7" s="38">
        <f>SUM(C7:D7)</f>
        <v>198162</v>
      </c>
      <c r="F7" s="36">
        <v>97388</v>
      </c>
      <c r="G7" s="37">
        <v>100401</v>
      </c>
      <c r="H7" s="36">
        <v>19744</v>
      </c>
      <c r="I7" s="36">
        <v>765</v>
      </c>
      <c r="J7" s="36">
        <v>442501</v>
      </c>
      <c r="K7" s="36">
        <v>674050</v>
      </c>
      <c r="L7" s="36">
        <v>195096</v>
      </c>
      <c r="M7" s="36">
        <v>68311</v>
      </c>
      <c r="N7" s="39">
        <f>SUM(E7:M7)</f>
        <v>1796418</v>
      </c>
      <c r="O7" s="36">
        <v>26233</v>
      </c>
      <c r="P7" s="74">
        <f>N7+O7</f>
        <v>1822651</v>
      </c>
      <c r="Q7" s="65">
        <v>2</v>
      </c>
      <c r="S7" s="336">
        <v>0</v>
      </c>
    </row>
    <row r="8" spans="1:19" s="46" customFormat="1" ht="15" customHeight="1">
      <c r="A8" s="62"/>
      <c r="B8" s="78"/>
      <c r="C8" s="325"/>
      <c r="D8" s="326"/>
      <c r="E8" s="326">
        <f>E7/N7</f>
        <v>0.11030951593671406</v>
      </c>
      <c r="F8" s="327">
        <f>F7/N7</f>
        <v>0.054212326975124944</v>
      </c>
      <c r="G8" s="328">
        <f>G7/N7</f>
        <v>0.05588955354488766</v>
      </c>
      <c r="H8" s="328">
        <f>H7/N7</f>
        <v>0.010990760502288442</v>
      </c>
      <c r="I8" s="328">
        <f>I7/N7</f>
        <v>0.0004258474363984329</v>
      </c>
      <c r="J8" s="328">
        <f>J7/N7</f>
        <v>0.24632407379574242</v>
      </c>
      <c r="K8" s="328">
        <f>K7/N7</f>
        <v>0.37521890784884143</v>
      </c>
      <c r="L8" s="328">
        <f>L7/N7</f>
        <v>0.10860278621122701</v>
      </c>
      <c r="M8" s="328">
        <f>M7/N7</f>
        <v>0.03802622774877562</v>
      </c>
      <c r="N8" s="326">
        <f>N7/N7</f>
        <v>1</v>
      </c>
      <c r="O8" s="329"/>
      <c r="P8" s="330"/>
      <c r="Q8" s="63"/>
      <c r="S8" s="329"/>
    </row>
    <row r="9" spans="1:19" s="46" customFormat="1" ht="15" customHeight="1">
      <c r="A9" s="64">
        <v>3</v>
      </c>
      <c r="B9" s="82" t="s">
        <v>11</v>
      </c>
      <c r="C9" s="72">
        <v>133325</v>
      </c>
      <c r="D9" s="36">
        <v>28533</v>
      </c>
      <c r="E9" s="38">
        <f>SUM(C9:D9)</f>
        <v>161858</v>
      </c>
      <c r="F9" s="36">
        <v>24333</v>
      </c>
      <c r="G9" s="37">
        <v>19181</v>
      </c>
      <c r="H9" s="36">
        <v>310</v>
      </c>
      <c r="I9" s="36">
        <v>78477</v>
      </c>
      <c r="J9" s="36">
        <v>581947</v>
      </c>
      <c r="K9" s="36">
        <v>1560103</v>
      </c>
      <c r="L9" s="502">
        <v>181393</v>
      </c>
      <c r="M9" s="36">
        <v>429966</v>
      </c>
      <c r="N9" s="39">
        <f>SUM(E9:M9)</f>
        <v>3037568</v>
      </c>
      <c r="O9" s="36">
        <v>6778</v>
      </c>
      <c r="P9" s="74">
        <f>N9+O9</f>
        <v>3044346</v>
      </c>
      <c r="Q9" s="65">
        <v>3</v>
      </c>
      <c r="S9" s="336">
        <v>354295</v>
      </c>
    </row>
    <row r="10" spans="1:19" s="46" customFormat="1" ht="15" customHeight="1">
      <c r="A10" s="62"/>
      <c r="B10" s="78"/>
      <c r="C10" s="481"/>
      <c r="D10" s="482"/>
      <c r="E10" s="326">
        <f>E9/N9</f>
        <v>0.05328539147107159</v>
      </c>
      <c r="F10" s="327">
        <f>F9/N9</f>
        <v>0.008010684863680418</v>
      </c>
      <c r="G10" s="328">
        <f>G9/N9</f>
        <v>0.006314591146601492</v>
      </c>
      <c r="H10" s="328">
        <f>H9/N9</f>
        <v>0.00010205532847330496</v>
      </c>
      <c r="I10" s="328">
        <f>I9/N9</f>
        <v>0.025835471008385655</v>
      </c>
      <c r="J10" s="328">
        <f>J9/N9</f>
        <v>0.19158320077114324</v>
      </c>
      <c r="K10" s="328">
        <f>K9/N9</f>
        <v>0.5136026584425435</v>
      </c>
      <c r="L10" s="328">
        <f>L9/N9</f>
        <v>0.05971652321857486</v>
      </c>
      <c r="M10" s="328">
        <f>M9/N9</f>
        <v>0.14154942374952595</v>
      </c>
      <c r="N10" s="326">
        <f>N9/N9</f>
        <v>1</v>
      </c>
      <c r="O10" s="331"/>
      <c r="P10" s="332"/>
      <c r="Q10" s="63"/>
      <c r="S10" s="329"/>
    </row>
    <row r="11" spans="1:19" s="46" customFormat="1" ht="15" customHeight="1">
      <c r="A11" s="333">
        <v>4</v>
      </c>
      <c r="B11" s="334" t="s">
        <v>4</v>
      </c>
      <c r="C11" s="72">
        <v>95497</v>
      </c>
      <c r="D11" s="36">
        <v>17444</v>
      </c>
      <c r="E11" s="38">
        <f>SUM(C11:D11)</f>
        <v>112941</v>
      </c>
      <c r="F11" s="36">
        <v>20312</v>
      </c>
      <c r="G11" s="37">
        <v>22135</v>
      </c>
      <c r="H11" s="36">
        <v>0</v>
      </c>
      <c r="I11" s="36">
        <v>43464</v>
      </c>
      <c r="J11" s="36">
        <v>270157</v>
      </c>
      <c r="K11" s="36">
        <v>859742</v>
      </c>
      <c r="L11" s="36">
        <v>85557</v>
      </c>
      <c r="M11" s="36">
        <v>93393</v>
      </c>
      <c r="N11" s="39">
        <f>SUM(E11:M11)</f>
        <v>1507701</v>
      </c>
      <c r="O11" s="36">
        <v>0</v>
      </c>
      <c r="P11" s="74">
        <f>N11+O11</f>
        <v>1507701</v>
      </c>
      <c r="Q11" s="65">
        <v>4</v>
      </c>
      <c r="S11" s="336">
        <v>112</v>
      </c>
    </row>
    <row r="12" spans="1:19" s="46" customFormat="1" ht="15" customHeight="1">
      <c r="A12" s="337"/>
      <c r="B12" s="338"/>
      <c r="C12" s="325"/>
      <c r="D12" s="326"/>
      <c r="E12" s="326">
        <f>E11/N11</f>
        <v>0.07490941506306621</v>
      </c>
      <c r="F12" s="327">
        <f>F11/N11</f>
        <v>0.013472167226790989</v>
      </c>
      <c r="G12" s="328">
        <f>G11/N11</f>
        <v>0.014681292908872516</v>
      </c>
      <c r="H12" s="328">
        <f>H11/N11</f>
        <v>0</v>
      </c>
      <c r="I12" s="328">
        <f>I11/N11</f>
        <v>0.02882799706307816</v>
      </c>
      <c r="J12" s="328">
        <f>J11/N11</f>
        <v>0.17918473225128856</v>
      </c>
      <c r="K12" s="328">
        <f>K11/N11</f>
        <v>0.5702337532441777</v>
      </c>
      <c r="L12" s="328">
        <f>L11/N11</f>
        <v>0.056746662634036854</v>
      </c>
      <c r="M12" s="328">
        <f>M11/N11</f>
        <v>0.06194397960868899</v>
      </c>
      <c r="N12" s="326">
        <f>N11/N11</f>
        <v>1</v>
      </c>
      <c r="O12" s="329"/>
      <c r="P12" s="330"/>
      <c r="Q12" s="63"/>
      <c r="S12" s="329"/>
    </row>
    <row r="13" spans="1:19" s="46" customFormat="1" ht="15" customHeight="1">
      <c r="A13" s="64">
        <v>5</v>
      </c>
      <c r="B13" s="334" t="s">
        <v>12</v>
      </c>
      <c r="C13" s="72">
        <v>160689</v>
      </c>
      <c r="D13" s="36">
        <v>47392</v>
      </c>
      <c r="E13" s="38">
        <f>SUM(C13:D13)</f>
        <v>208081</v>
      </c>
      <c r="F13" s="36">
        <v>56355</v>
      </c>
      <c r="G13" s="37">
        <v>56068</v>
      </c>
      <c r="H13" s="36">
        <v>21589</v>
      </c>
      <c r="I13" s="36">
        <v>91418</v>
      </c>
      <c r="J13" s="36">
        <v>621403</v>
      </c>
      <c r="K13" s="36">
        <v>585000</v>
      </c>
      <c r="L13" s="502">
        <v>151880</v>
      </c>
      <c r="M13" s="36">
        <v>83236</v>
      </c>
      <c r="N13" s="39">
        <f>SUM(E13:M13)</f>
        <v>1875030</v>
      </c>
      <c r="O13" s="36">
        <v>3021</v>
      </c>
      <c r="P13" s="74">
        <f>N13+O13</f>
        <v>1878051</v>
      </c>
      <c r="Q13" s="65">
        <v>5</v>
      </c>
      <c r="S13" s="336">
        <v>390</v>
      </c>
    </row>
    <row r="14" spans="1:19" s="46" customFormat="1" ht="15" customHeight="1">
      <c r="A14" s="62"/>
      <c r="B14" s="338"/>
      <c r="C14" s="481"/>
      <c r="D14" s="482"/>
      <c r="E14" s="326">
        <f>E13/N13</f>
        <v>0.11097475773720954</v>
      </c>
      <c r="F14" s="327">
        <f>F13/N13</f>
        <v>0.030055519111694212</v>
      </c>
      <c r="G14" s="328">
        <f>G13/N13</f>
        <v>0.02990245489405503</v>
      </c>
      <c r="H14" s="328">
        <f>H13/N13</f>
        <v>0.01151394911014757</v>
      </c>
      <c r="I14" s="328">
        <f>I13/N13</f>
        <v>0.0487554865788814</v>
      </c>
      <c r="J14" s="328">
        <f>J13/N13</f>
        <v>0.33140963077924085</v>
      </c>
      <c r="K14" s="328">
        <f>K13/N13</f>
        <v>0.31199500807987074</v>
      </c>
      <c r="L14" s="328">
        <f>L13/N13</f>
        <v>0.08100137064473635</v>
      </c>
      <c r="M14" s="328">
        <f>M13/N13</f>
        <v>0.04439182306416431</v>
      </c>
      <c r="N14" s="326">
        <f>N13/N13</f>
        <v>1</v>
      </c>
      <c r="O14" s="331"/>
      <c r="P14" s="332"/>
      <c r="Q14" s="63"/>
      <c r="S14" s="329"/>
    </row>
    <row r="15" spans="1:19" s="46" customFormat="1" ht="15" customHeight="1">
      <c r="A15" s="64">
        <v>6</v>
      </c>
      <c r="B15" s="82" t="s">
        <v>13</v>
      </c>
      <c r="C15" s="72">
        <v>82615</v>
      </c>
      <c r="D15" s="36">
        <v>17028</v>
      </c>
      <c r="E15" s="38">
        <f>SUM(C15:D15)</f>
        <v>99643</v>
      </c>
      <c r="F15" s="36">
        <v>44824</v>
      </c>
      <c r="G15" s="37">
        <v>68822</v>
      </c>
      <c r="H15" s="36">
        <v>8755</v>
      </c>
      <c r="I15" s="36">
        <v>26352</v>
      </c>
      <c r="J15" s="36">
        <v>321057</v>
      </c>
      <c r="K15" s="36">
        <v>294303</v>
      </c>
      <c r="L15" s="36">
        <v>132776</v>
      </c>
      <c r="M15" s="36">
        <v>275589</v>
      </c>
      <c r="N15" s="39">
        <f>SUM(E15:M15)</f>
        <v>1272121</v>
      </c>
      <c r="O15" s="36">
        <v>24940</v>
      </c>
      <c r="P15" s="74">
        <f>N15+O15</f>
        <v>1297061</v>
      </c>
      <c r="Q15" s="65">
        <v>6</v>
      </c>
      <c r="S15" s="336">
        <v>0</v>
      </c>
    </row>
    <row r="16" spans="1:19" s="46" customFormat="1" ht="15" customHeight="1">
      <c r="A16" s="62"/>
      <c r="B16" s="78"/>
      <c r="C16" s="325"/>
      <c r="D16" s="326"/>
      <c r="E16" s="326">
        <f>E15/N15</f>
        <v>0.07832824078841556</v>
      </c>
      <c r="F16" s="327">
        <f>F15/N15</f>
        <v>0.03523564189255582</v>
      </c>
      <c r="G16" s="328">
        <f>G15/N15</f>
        <v>0.05410019958793228</v>
      </c>
      <c r="H16" s="328">
        <f>H15/N15</f>
        <v>0.006882206959872528</v>
      </c>
      <c r="I16" s="328">
        <f>I15/N15</f>
        <v>0.020715010600406723</v>
      </c>
      <c r="J16" s="328">
        <f>J15/N15</f>
        <v>0.252379294108029</v>
      </c>
      <c r="K16" s="328">
        <f>K15/N15</f>
        <v>0.23134827583225182</v>
      </c>
      <c r="L16" s="328">
        <f>L15/N15</f>
        <v>0.1043737191666516</v>
      </c>
      <c r="M16" s="328">
        <f>M15/N15</f>
        <v>0.21663741106388465</v>
      </c>
      <c r="N16" s="326">
        <f>N15/N15</f>
        <v>1</v>
      </c>
      <c r="O16" s="329"/>
      <c r="P16" s="330"/>
      <c r="Q16" s="63"/>
      <c r="S16" s="329"/>
    </row>
    <row r="17" spans="1:19" s="46" customFormat="1" ht="15" customHeight="1">
      <c r="A17" s="64">
        <v>7</v>
      </c>
      <c r="B17" s="82" t="s">
        <v>14</v>
      </c>
      <c r="C17" s="643"/>
      <c r="D17" s="485"/>
      <c r="E17" s="485"/>
      <c r="F17" s="644"/>
      <c r="G17" s="645"/>
      <c r="H17" s="331"/>
      <c r="I17" s="331"/>
      <c r="J17" s="331"/>
      <c r="K17" s="331"/>
      <c r="L17" s="331"/>
      <c r="M17" s="331"/>
      <c r="N17" s="480"/>
      <c r="O17" s="331"/>
      <c r="P17" s="332"/>
      <c r="Q17" s="65">
        <v>7</v>
      </c>
      <c r="S17" s="336"/>
    </row>
    <row r="18" spans="1:19" s="46" customFormat="1" ht="15" customHeight="1">
      <c r="A18" s="62"/>
      <c r="B18" s="78"/>
      <c r="C18" s="643"/>
      <c r="D18" s="485"/>
      <c r="E18" s="485"/>
      <c r="F18" s="644"/>
      <c r="G18" s="646"/>
      <c r="H18" s="331"/>
      <c r="I18" s="331"/>
      <c r="J18" s="331"/>
      <c r="K18" s="331"/>
      <c r="L18" s="331"/>
      <c r="M18" s="331"/>
      <c r="N18" s="326"/>
      <c r="O18" s="331"/>
      <c r="P18" s="332"/>
      <c r="Q18" s="63"/>
      <c r="S18" s="329"/>
    </row>
    <row r="19" spans="1:19" s="46" customFormat="1" ht="15" customHeight="1">
      <c r="A19" s="333">
        <v>8</v>
      </c>
      <c r="B19" s="334" t="s">
        <v>15</v>
      </c>
      <c r="C19" s="72">
        <v>92254</v>
      </c>
      <c r="D19" s="36">
        <v>21306</v>
      </c>
      <c r="E19" s="38">
        <f>SUM(C19:D19)</f>
        <v>113560</v>
      </c>
      <c r="F19" s="36">
        <v>46229</v>
      </c>
      <c r="G19" s="37">
        <v>4518</v>
      </c>
      <c r="H19" s="36">
        <v>3329</v>
      </c>
      <c r="I19" s="36">
        <v>46084</v>
      </c>
      <c r="J19" s="36">
        <v>272255</v>
      </c>
      <c r="K19" s="36">
        <v>257593</v>
      </c>
      <c r="L19" s="36">
        <v>55152</v>
      </c>
      <c r="M19" s="36">
        <v>35915</v>
      </c>
      <c r="N19" s="39">
        <f>SUM(E19:M19)</f>
        <v>834635</v>
      </c>
      <c r="O19" s="36">
        <v>0</v>
      </c>
      <c r="P19" s="74">
        <f>N19+O19</f>
        <v>834635</v>
      </c>
      <c r="Q19" s="335">
        <v>8</v>
      </c>
      <c r="R19" s="50"/>
      <c r="S19" s="336">
        <v>478</v>
      </c>
    </row>
    <row r="20" spans="1:19" s="46" customFormat="1" ht="15" customHeight="1">
      <c r="A20" s="337"/>
      <c r="B20" s="338"/>
      <c r="C20" s="325"/>
      <c r="D20" s="326"/>
      <c r="E20" s="326">
        <f>E19/N19</f>
        <v>0.13605947509989397</v>
      </c>
      <c r="F20" s="327">
        <f>F19/N19</f>
        <v>0.05538828350117117</v>
      </c>
      <c r="G20" s="328">
        <f>G19/N19</f>
        <v>0.0054131446680285395</v>
      </c>
      <c r="H20" s="328">
        <f>H19/N19</f>
        <v>0.003988569853888227</v>
      </c>
      <c r="I20" s="328">
        <f>I19/N19</f>
        <v>0.0552145548653004</v>
      </c>
      <c r="J20" s="328">
        <f>J19/N19</f>
        <v>0.3261964810965272</v>
      </c>
      <c r="K20" s="328">
        <f>K19/N19</f>
        <v>0.30862952068868427</v>
      </c>
      <c r="L20" s="328">
        <f>L19/N19</f>
        <v>0.06607918431410137</v>
      </c>
      <c r="M20" s="328">
        <f>M19/N19</f>
        <v>0.04303078591240482</v>
      </c>
      <c r="N20" s="326">
        <f>N19/N19</f>
        <v>1</v>
      </c>
      <c r="O20" s="329"/>
      <c r="P20" s="330"/>
      <c r="Q20" s="339"/>
      <c r="R20" s="50"/>
      <c r="S20" s="329"/>
    </row>
    <row r="21" spans="1:19" s="46" customFormat="1" ht="15" customHeight="1">
      <c r="A21" s="64">
        <v>9</v>
      </c>
      <c r="B21" s="334" t="s">
        <v>16</v>
      </c>
      <c r="C21" s="72">
        <v>216540</v>
      </c>
      <c r="D21" s="36">
        <v>37498</v>
      </c>
      <c r="E21" s="38">
        <f>SUM(C21:D21)</f>
        <v>254038</v>
      </c>
      <c r="F21" s="36">
        <v>195062</v>
      </c>
      <c r="G21" s="37">
        <v>72321</v>
      </c>
      <c r="H21" s="36">
        <v>2406</v>
      </c>
      <c r="I21" s="36">
        <v>2208</v>
      </c>
      <c r="J21" s="36">
        <v>653618</v>
      </c>
      <c r="K21" s="36">
        <v>948050</v>
      </c>
      <c r="L21" s="36">
        <v>181162</v>
      </c>
      <c r="M21" s="36">
        <v>135939</v>
      </c>
      <c r="N21" s="39">
        <f>SUM(E21:M21)</f>
        <v>2444804</v>
      </c>
      <c r="O21" s="36">
        <v>4344</v>
      </c>
      <c r="P21" s="74">
        <f>N21+O21</f>
        <v>2449148</v>
      </c>
      <c r="Q21" s="335">
        <v>9</v>
      </c>
      <c r="R21" s="50"/>
      <c r="S21" s="336">
        <v>1281</v>
      </c>
    </row>
    <row r="22" spans="1:19" s="46" customFormat="1" ht="15" customHeight="1">
      <c r="A22" s="62"/>
      <c r="B22" s="338"/>
      <c r="C22" s="325"/>
      <c r="D22" s="326"/>
      <c r="E22" s="326">
        <f>E21/N21</f>
        <v>0.10390935224255196</v>
      </c>
      <c r="F22" s="327">
        <f>F21/N21</f>
        <v>0.07978635506159185</v>
      </c>
      <c r="G22" s="328">
        <f>G21/N21</f>
        <v>0.029581512464802905</v>
      </c>
      <c r="H22" s="328">
        <f>H21/N21</f>
        <v>0.000984127970994812</v>
      </c>
      <c r="I22" s="328">
        <f>I21/N21</f>
        <v>0.0009031398836062114</v>
      </c>
      <c r="J22" s="328">
        <f>J21/N21</f>
        <v>0.2673498570846579</v>
      </c>
      <c r="K22" s="328">
        <f>K21/N21</f>
        <v>0.38778159721597316</v>
      </c>
      <c r="L22" s="328">
        <f>L21/N21</f>
        <v>0.07410082771461435</v>
      </c>
      <c r="M22" s="328">
        <f>M21/N21</f>
        <v>0.055603230361206867</v>
      </c>
      <c r="N22" s="326">
        <f>N21/N21</f>
        <v>1</v>
      </c>
      <c r="O22" s="329"/>
      <c r="P22" s="330"/>
      <c r="Q22" s="339"/>
      <c r="R22" s="50"/>
      <c r="S22" s="329"/>
    </row>
    <row r="23" spans="1:19" s="46" customFormat="1" ht="15" customHeight="1">
      <c r="A23" s="333">
        <v>10</v>
      </c>
      <c r="B23" s="334" t="s">
        <v>17</v>
      </c>
      <c r="C23" s="72">
        <v>32735</v>
      </c>
      <c r="D23" s="36">
        <v>15443</v>
      </c>
      <c r="E23" s="38">
        <f>SUM(C23:D23)</f>
        <v>48178</v>
      </c>
      <c r="F23" s="36">
        <v>6487</v>
      </c>
      <c r="G23" s="37">
        <v>10475</v>
      </c>
      <c r="H23" s="36">
        <v>0</v>
      </c>
      <c r="I23" s="36">
        <v>1692</v>
      </c>
      <c r="J23" s="36">
        <v>151056</v>
      </c>
      <c r="K23" s="36">
        <v>414593</v>
      </c>
      <c r="L23" s="36">
        <v>29785</v>
      </c>
      <c r="M23" s="36">
        <v>29165</v>
      </c>
      <c r="N23" s="39">
        <f>SUM(E23:M23)</f>
        <v>691431</v>
      </c>
      <c r="O23" s="36">
        <v>0</v>
      </c>
      <c r="P23" s="74">
        <f>N23+O23</f>
        <v>691431</v>
      </c>
      <c r="Q23" s="335">
        <v>10</v>
      </c>
      <c r="R23" s="50"/>
      <c r="S23" s="336">
        <v>27</v>
      </c>
    </row>
    <row r="24" spans="1:19" s="46" customFormat="1" ht="15" customHeight="1">
      <c r="A24" s="337"/>
      <c r="B24" s="338"/>
      <c r="C24" s="481"/>
      <c r="D24" s="482"/>
      <c r="E24" s="326">
        <f>E23/N23</f>
        <v>0.06967868088066632</v>
      </c>
      <c r="F24" s="327">
        <f>F23/N23</f>
        <v>0.009381991840111306</v>
      </c>
      <c r="G24" s="328">
        <f>G23/N23</f>
        <v>0.015149740176532438</v>
      </c>
      <c r="H24" s="328">
        <f>H23/N23</f>
        <v>0</v>
      </c>
      <c r="I24" s="328">
        <f>I23/N23</f>
        <v>0.0024470988428346428</v>
      </c>
      <c r="J24" s="328">
        <f>J23/N23</f>
        <v>0.21846865413902472</v>
      </c>
      <c r="K24" s="328">
        <f>K23/N23</f>
        <v>0.5996158691178151</v>
      </c>
      <c r="L24" s="328">
        <f>L23/N23</f>
        <v>0.043077328034178394</v>
      </c>
      <c r="M24" s="328">
        <f>M23/N23</f>
        <v>0.042180636968837094</v>
      </c>
      <c r="N24" s="326">
        <f>N23/N23</f>
        <v>1</v>
      </c>
      <c r="O24" s="331"/>
      <c r="P24" s="332"/>
      <c r="Q24" s="339"/>
      <c r="R24" s="50"/>
      <c r="S24" s="329"/>
    </row>
    <row r="25" spans="1:19" s="46" customFormat="1" ht="15" customHeight="1">
      <c r="A25" s="333">
        <v>11</v>
      </c>
      <c r="B25" s="334" t="s">
        <v>18</v>
      </c>
      <c r="C25" s="72">
        <v>82790</v>
      </c>
      <c r="D25" s="36">
        <v>0</v>
      </c>
      <c r="E25" s="38">
        <f>SUM(C25:D25)</f>
        <v>82790</v>
      </c>
      <c r="F25" s="36">
        <v>33648</v>
      </c>
      <c r="G25" s="37">
        <v>23381</v>
      </c>
      <c r="H25" s="36">
        <v>3219</v>
      </c>
      <c r="I25" s="36">
        <v>30376</v>
      </c>
      <c r="J25" s="36">
        <v>244775</v>
      </c>
      <c r="K25" s="36">
        <v>262130</v>
      </c>
      <c r="L25" s="36">
        <v>0</v>
      </c>
      <c r="M25" s="36">
        <v>112859</v>
      </c>
      <c r="N25" s="39">
        <f>SUM(E25:M25)</f>
        <v>793178</v>
      </c>
      <c r="O25" s="36">
        <v>334</v>
      </c>
      <c r="P25" s="74">
        <f>N25+O25</f>
        <v>793512</v>
      </c>
      <c r="Q25" s="335">
        <v>11</v>
      </c>
      <c r="R25" s="50"/>
      <c r="S25" s="336">
        <v>0</v>
      </c>
    </row>
    <row r="26" spans="1:19" s="46" customFormat="1" ht="15" customHeight="1">
      <c r="A26" s="337"/>
      <c r="B26" s="338"/>
      <c r="C26" s="325"/>
      <c r="D26" s="326"/>
      <c r="E26" s="326">
        <f>E25/N25</f>
        <v>0.10437757981184552</v>
      </c>
      <c r="F26" s="327">
        <f>F25/N25</f>
        <v>0.04242175148579512</v>
      </c>
      <c r="G26" s="328">
        <f>G25/N25</f>
        <v>0.02947762040802947</v>
      </c>
      <c r="H26" s="328">
        <f>H25/N25</f>
        <v>0.0040583576448161695</v>
      </c>
      <c r="I26" s="328">
        <f>I25/N25</f>
        <v>0.03829657403508418</v>
      </c>
      <c r="J26" s="328">
        <f>J25/N25</f>
        <v>0.3086003393941839</v>
      </c>
      <c r="K26" s="328">
        <f>K25/N25</f>
        <v>0.33048067394708375</v>
      </c>
      <c r="L26" s="328">
        <f>L25/N25</f>
        <v>0</v>
      </c>
      <c r="M26" s="328">
        <f>M25/N25</f>
        <v>0.14228710327316188</v>
      </c>
      <c r="N26" s="326">
        <f>N25/N25</f>
        <v>1</v>
      </c>
      <c r="O26" s="329"/>
      <c r="P26" s="330"/>
      <c r="Q26" s="339"/>
      <c r="R26" s="50"/>
      <c r="S26" s="329"/>
    </row>
    <row r="27" spans="1:19" s="46" customFormat="1" ht="15" customHeight="1">
      <c r="A27" s="64">
        <v>12</v>
      </c>
      <c r="B27" s="82" t="s">
        <v>38</v>
      </c>
      <c r="C27" s="72">
        <v>85821</v>
      </c>
      <c r="D27" s="36">
        <v>18587</v>
      </c>
      <c r="E27" s="38">
        <f>SUM(C27:D27)</f>
        <v>104408</v>
      </c>
      <c r="F27" s="36">
        <v>69421</v>
      </c>
      <c r="G27" s="37">
        <v>79805</v>
      </c>
      <c r="H27" s="36">
        <v>7616</v>
      </c>
      <c r="I27" s="36">
        <v>31544</v>
      </c>
      <c r="J27" s="36">
        <v>330576</v>
      </c>
      <c r="K27" s="36">
        <v>0</v>
      </c>
      <c r="L27" s="36">
        <v>123265</v>
      </c>
      <c r="M27" s="36">
        <v>27824</v>
      </c>
      <c r="N27" s="39">
        <f>SUM(E27:M27)</f>
        <v>774459</v>
      </c>
      <c r="O27" s="36">
        <v>0</v>
      </c>
      <c r="P27" s="74">
        <f>N27+O27</f>
        <v>774459</v>
      </c>
      <c r="Q27" s="335">
        <v>12</v>
      </c>
      <c r="R27" s="50"/>
      <c r="S27" s="336">
        <v>892</v>
      </c>
    </row>
    <row r="28" spans="1:19" s="46" customFormat="1" ht="15" customHeight="1">
      <c r="A28" s="62"/>
      <c r="B28" s="78"/>
      <c r="C28" s="481"/>
      <c r="D28" s="482"/>
      <c r="E28" s="326">
        <f>E27/N27</f>
        <v>0.13481410894572857</v>
      </c>
      <c r="F28" s="327">
        <f>F27/N27</f>
        <v>0.08963805701786666</v>
      </c>
      <c r="G28" s="328">
        <f>G27/N27</f>
        <v>0.10304612639274642</v>
      </c>
      <c r="H28" s="328">
        <f>H27/N27</f>
        <v>0.009833961513779296</v>
      </c>
      <c r="I28" s="328">
        <f>I27/N27</f>
        <v>0.040730367908436725</v>
      </c>
      <c r="J28" s="328">
        <f>J27/N27</f>
        <v>0.42684764461385305</v>
      </c>
      <c r="K28" s="328">
        <f>K27/N27</f>
        <v>0</v>
      </c>
      <c r="L28" s="328">
        <f>L27/N27</f>
        <v>0.15916271874947543</v>
      </c>
      <c r="M28" s="328">
        <f>M27/N27</f>
        <v>0.03592701485811386</v>
      </c>
      <c r="N28" s="326">
        <f>N27/N27</f>
        <v>1</v>
      </c>
      <c r="O28" s="331"/>
      <c r="P28" s="332"/>
      <c r="Q28" s="339"/>
      <c r="R28" s="50"/>
      <c r="S28" s="329"/>
    </row>
    <row r="29" spans="1:19" s="46" customFormat="1" ht="15" customHeight="1">
      <c r="A29" s="64">
        <v>13</v>
      </c>
      <c r="B29" s="334" t="s">
        <v>19</v>
      </c>
      <c r="C29" s="72">
        <v>56792</v>
      </c>
      <c r="D29" s="36">
        <v>14199</v>
      </c>
      <c r="E29" s="38">
        <f>SUM(C29:D29)</f>
        <v>70991</v>
      </c>
      <c r="F29" s="36">
        <v>34513</v>
      </c>
      <c r="G29" s="37">
        <v>27674</v>
      </c>
      <c r="H29" s="36">
        <v>1268</v>
      </c>
      <c r="I29" s="36">
        <v>25752</v>
      </c>
      <c r="J29" s="36">
        <v>186382</v>
      </c>
      <c r="K29" s="36">
        <v>261180</v>
      </c>
      <c r="L29" s="36">
        <v>31022</v>
      </c>
      <c r="M29" s="36">
        <v>25244</v>
      </c>
      <c r="N29" s="39">
        <f>SUM(E29:M29)</f>
        <v>664026</v>
      </c>
      <c r="O29" s="36">
        <v>0</v>
      </c>
      <c r="P29" s="74">
        <f>N29+O29</f>
        <v>664026</v>
      </c>
      <c r="Q29" s="335">
        <v>13</v>
      </c>
      <c r="R29" s="50"/>
      <c r="S29" s="336"/>
    </row>
    <row r="30" spans="1:19" s="46" customFormat="1" ht="15" customHeight="1">
      <c r="A30" s="62"/>
      <c r="B30" s="338"/>
      <c r="C30" s="325"/>
      <c r="D30" s="326"/>
      <c r="E30" s="326">
        <f>E29/N29</f>
        <v>0.10690997039272558</v>
      </c>
      <c r="F30" s="327">
        <f>F29/N29</f>
        <v>0.05197537445822904</v>
      </c>
      <c r="G30" s="328">
        <f>G29/N29</f>
        <v>0.04167607894871586</v>
      </c>
      <c r="H30" s="328">
        <f>H29/N29</f>
        <v>0.0019095637821410607</v>
      </c>
      <c r="I30" s="328">
        <f>I29/N29</f>
        <v>0.03878161397294684</v>
      </c>
      <c r="J30" s="328">
        <f>J29/N29</f>
        <v>0.28068479246294575</v>
      </c>
      <c r="K30" s="328">
        <f>K29/N29</f>
        <v>0.3933279720974781</v>
      </c>
      <c r="L30" s="328">
        <f>L29/N29</f>
        <v>0.04671805019682964</v>
      </c>
      <c r="M30" s="328">
        <f>M29/N29</f>
        <v>0.03801658368798812</v>
      </c>
      <c r="N30" s="326">
        <f>N29/N29</f>
        <v>1</v>
      </c>
      <c r="O30" s="329"/>
      <c r="P30" s="330"/>
      <c r="Q30" s="339"/>
      <c r="R30" s="50"/>
      <c r="S30" s="329"/>
    </row>
    <row r="31" spans="1:19" s="46" customFormat="1" ht="15" customHeight="1">
      <c r="A31" s="64">
        <v>14</v>
      </c>
      <c r="B31" s="334" t="s">
        <v>20</v>
      </c>
      <c r="C31" s="72">
        <v>62284</v>
      </c>
      <c r="D31" s="36">
        <v>21276</v>
      </c>
      <c r="E31" s="38">
        <f>SUM(C31:D31)</f>
        <v>83560</v>
      </c>
      <c r="F31" s="36">
        <v>33532</v>
      </c>
      <c r="G31" s="37">
        <v>16331</v>
      </c>
      <c r="H31" s="36">
        <v>1869</v>
      </c>
      <c r="I31" s="36">
        <v>4512</v>
      </c>
      <c r="J31" s="36">
        <v>114538</v>
      </c>
      <c r="K31" s="36">
        <v>181500</v>
      </c>
      <c r="L31" s="36">
        <v>0</v>
      </c>
      <c r="M31" s="36">
        <v>51394</v>
      </c>
      <c r="N31" s="39">
        <f>SUM(E31:M31)</f>
        <v>487236</v>
      </c>
      <c r="O31" s="36">
        <v>3365</v>
      </c>
      <c r="P31" s="74">
        <f>N31+O31</f>
        <v>490601</v>
      </c>
      <c r="Q31" s="335">
        <v>14</v>
      </c>
      <c r="R31" s="50"/>
      <c r="S31" s="336">
        <v>1</v>
      </c>
    </row>
    <row r="32" spans="1:19" s="46" customFormat="1" ht="15" customHeight="1">
      <c r="A32" s="62"/>
      <c r="B32" s="338"/>
      <c r="C32" s="481"/>
      <c r="D32" s="482"/>
      <c r="E32" s="326">
        <f>E31/N31</f>
        <v>0.17149800096872972</v>
      </c>
      <c r="F32" s="327">
        <f>F31/N31</f>
        <v>0.06882085888563243</v>
      </c>
      <c r="G32" s="328">
        <f>G31/N31</f>
        <v>0.03351763826975018</v>
      </c>
      <c r="H32" s="328">
        <f>H31/N31</f>
        <v>0.0038359234539319755</v>
      </c>
      <c r="I32" s="328">
        <f>I31/N31</f>
        <v>0.009260399477871092</v>
      </c>
      <c r="J32" s="328">
        <f>J31/N31</f>
        <v>0.23507704685203884</v>
      </c>
      <c r="K32" s="328">
        <f>K31/N31</f>
        <v>0.372509420486171</v>
      </c>
      <c r="L32" s="328">
        <f>L31/N31</f>
        <v>0</v>
      </c>
      <c r="M32" s="328">
        <f>M31/N31</f>
        <v>0.10548071160587477</v>
      </c>
      <c r="N32" s="326">
        <f>N31/N31</f>
        <v>1</v>
      </c>
      <c r="O32" s="331"/>
      <c r="P32" s="332"/>
      <c r="Q32" s="339"/>
      <c r="R32" s="50"/>
      <c r="S32" s="329"/>
    </row>
    <row r="33" spans="1:19" s="46" customFormat="1" ht="15" customHeight="1">
      <c r="A33" s="333">
        <v>15</v>
      </c>
      <c r="B33" s="334" t="s">
        <v>44</v>
      </c>
      <c r="C33" s="72">
        <v>46700</v>
      </c>
      <c r="D33" s="36">
        <v>9230</v>
      </c>
      <c r="E33" s="38">
        <f>SUM(C33:D33)</f>
        <v>55930</v>
      </c>
      <c r="F33" s="36">
        <v>30148</v>
      </c>
      <c r="G33" s="37">
        <v>12848</v>
      </c>
      <c r="H33" s="36">
        <v>10051</v>
      </c>
      <c r="I33" s="36">
        <v>18089</v>
      </c>
      <c r="J33" s="36">
        <v>206226</v>
      </c>
      <c r="K33" s="36">
        <v>101400</v>
      </c>
      <c r="L33" s="36">
        <v>0</v>
      </c>
      <c r="M33" s="36">
        <v>106238</v>
      </c>
      <c r="N33" s="39">
        <f>SUM(E33:M33)</f>
        <v>540930</v>
      </c>
      <c r="O33" s="36">
        <v>23649</v>
      </c>
      <c r="P33" s="74">
        <f>N33+O33</f>
        <v>564579</v>
      </c>
      <c r="Q33" s="335">
        <v>15</v>
      </c>
      <c r="R33" s="50"/>
      <c r="S33" s="336">
        <v>198</v>
      </c>
    </row>
    <row r="34" spans="1:19" s="46" customFormat="1" ht="15" customHeight="1">
      <c r="A34" s="337"/>
      <c r="B34" s="338"/>
      <c r="C34" s="325"/>
      <c r="D34" s="326"/>
      <c r="E34" s="326">
        <f>E33/N33</f>
        <v>0.10339600317970903</v>
      </c>
      <c r="F34" s="327">
        <f>F33/N33</f>
        <v>0.05573364390956316</v>
      </c>
      <c r="G34" s="328">
        <f>G33/N33</f>
        <v>0.023751686909581647</v>
      </c>
      <c r="H34" s="328">
        <f>H33/N33</f>
        <v>0.018580962416578854</v>
      </c>
      <c r="I34" s="328">
        <f>I33/N33</f>
        <v>0.03344055607934483</v>
      </c>
      <c r="J34" s="328">
        <f>J33/N33</f>
        <v>0.38124341412012647</v>
      </c>
      <c r="K34" s="328">
        <f>K33/N33</f>
        <v>0.18745493871665464</v>
      </c>
      <c r="L34" s="328">
        <f>L33/N33</f>
        <v>0</v>
      </c>
      <c r="M34" s="328">
        <f>M33/N33</f>
        <v>0.1963987946684414</v>
      </c>
      <c r="N34" s="326">
        <f>N33/N33</f>
        <v>1</v>
      </c>
      <c r="O34" s="329"/>
      <c r="P34" s="330"/>
      <c r="Q34" s="339"/>
      <c r="R34" s="50"/>
      <c r="S34" s="329"/>
    </row>
    <row r="35" spans="1:19" s="46" customFormat="1" ht="15" customHeight="1">
      <c r="A35" s="333">
        <v>16</v>
      </c>
      <c r="B35" s="334" t="s">
        <v>21</v>
      </c>
      <c r="C35" s="72">
        <v>52539</v>
      </c>
      <c r="D35" s="36">
        <v>11923</v>
      </c>
      <c r="E35" s="38">
        <f>SUM(C35:D35)</f>
        <v>64462</v>
      </c>
      <c r="F35" s="36">
        <v>44564</v>
      </c>
      <c r="G35" s="37">
        <v>3310</v>
      </c>
      <c r="H35" s="36">
        <v>0</v>
      </c>
      <c r="I35" s="36">
        <v>24444</v>
      </c>
      <c r="J35" s="36">
        <v>249972</v>
      </c>
      <c r="K35" s="36">
        <v>0</v>
      </c>
      <c r="L35" s="36">
        <v>35833</v>
      </c>
      <c r="M35" s="36">
        <v>30185</v>
      </c>
      <c r="N35" s="39">
        <f>SUM(E35:M35)</f>
        <v>452770</v>
      </c>
      <c r="O35" s="36">
        <v>444</v>
      </c>
      <c r="P35" s="74">
        <f>N35+O35</f>
        <v>453214</v>
      </c>
      <c r="Q35" s="335">
        <v>16</v>
      </c>
      <c r="R35" s="50"/>
      <c r="S35" s="336">
        <v>0</v>
      </c>
    </row>
    <row r="36" spans="1:19" s="46" customFormat="1" ht="15" customHeight="1">
      <c r="A36" s="337"/>
      <c r="B36" s="338"/>
      <c r="C36" s="481"/>
      <c r="D36" s="482"/>
      <c r="E36" s="326">
        <f>E35/N35</f>
        <v>0.1423725070123904</v>
      </c>
      <c r="F36" s="327">
        <f>F35/N35</f>
        <v>0.0984252490226826</v>
      </c>
      <c r="G36" s="328">
        <f>G35/N35</f>
        <v>0.00731055502793913</v>
      </c>
      <c r="H36" s="328">
        <f>H35/N35</f>
        <v>0</v>
      </c>
      <c r="I36" s="328">
        <f>I35/N35</f>
        <v>0.05398767586191665</v>
      </c>
      <c r="J36" s="328">
        <f>J35/N35</f>
        <v>0.5520948826114804</v>
      </c>
      <c r="K36" s="328">
        <f>K35/N35</f>
        <v>0</v>
      </c>
      <c r="L36" s="328">
        <f>L35/N35</f>
        <v>0.07914172758795857</v>
      </c>
      <c r="M36" s="328">
        <f>M35/N35</f>
        <v>0.06666740287563222</v>
      </c>
      <c r="N36" s="326">
        <f>N35/N35</f>
        <v>1</v>
      </c>
      <c r="O36" s="331"/>
      <c r="P36" s="332"/>
      <c r="Q36" s="339"/>
      <c r="R36" s="50"/>
      <c r="S36" s="329"/>
    </row>
    <row r="37" spans="1:19" s="46" customFormat="1" ht="15" customHeight="1">
      <c r="A37" s="333">
        <v>17</v>
      </c>
      <c r="B37" s="334" t="s">
        <v>22</v>
      </c>
      <c r="C37" s="72">
        <v>17663</v>
      </c>
      <c r="D37" s="36">
        <v>3040</v>
      </c>
      <c r="E37" s="38">
        <f>SUM(C37:D37)</f>
        <v>20703</v>
      </c>
      <c r="F37" s="36">
        <v>12563</v>
      </c>
      <c r="G37" s="37">
        <v>3808</v>
      </c>
      <c r="H37" s="36">
        <v>1825</v>
      </c>
      <c r="I37" s="36">
        <v>30047</v>
      </c>
      <c r="J37" s="36">
        <v>129917</v>
      </c>
      <c r="K37" s="36">
        <v>0</v>
      </c>
      <c r="L37" s="36">
        <v>0</v>
      </c>
      <c r="M37" s="36">
        <v>15981</v>
      </c>
      <c r="N37" s="39">
        <f>SUM(E37:M37)</f>
        <v>214844</v>
      </c>
      <c r="O37" s="36">
        <v>59</v>
      </c>
      <c r="P37" s="74">
        <f>N37+O37</f>
        <v>214903</v>
      </c>
      <c r="Q37" s="335">
        <v>17</v>
      </c>
      <c r="R37" s="50"/>
      <c r="S37" s="336">
        <v>0</v>
      </c>
    </row>
    <row r="38" spans="1:19" s="46" customFormat="1" ht="15" customHeight="1">
      <c r="A38" s="62"/>
      <c r="B38" s="338"/>
      <c r="C38" s="325"/>
      <c r="D38" s="326"/>
      <c r="E38" s="326">
        <f>E37/N37</f>
        <v>0.09636294241403065</v>
      </c>
      <c r="F38" s="327">
        <f>F37/N37</f>
        <v>0.05847498650183389</v>
      </c>
      <c r="G38" s="328">
        <f>G37/N37</f>
        <v>0.017724488466049786</v>
      </c>
      <c r="H38" s="328">
        <f>H37/N37</f>
        <v>0.008494535569994972</v>
      </c>
      <c r="I38" s="328">
        <f>I37/N37</f>
        <v>0.1398549645324049</v>
      </c>
      <c r="J38" s="328">
        <f>J37/N37</f>
        <v>0.60470387816276</v>
      </c>
      <c r="K38" s="328">
        <f>K37/N37</f>
        <v>0</v>
      </c>
      <c r="L38" s="328">
        <f>L37/N37</f>
        <v>0</v>
      </c>
      <c r="M38" s="328">
        <f>M37/N37</f>
        <v>0.07438420435292585</v>
      </c>
      <c r="N38" s="326">
        <f>N37/N37</f>
        <v>1</v>
      </c>
      <c r="O38" s="329"/>
      <c r="P38" s="330"/>
      <c r="Q38" s="339"/>
      <c r="R38" s="50"/>
      <c r="S38" s="329"/>
    </row>
    <row r="39" spans="1:19" s="46" customFormat="1" ht="15" customHeight="1">
      <c r="A39" s="64">
        <v>18</v>
      </c>
      <c r="B39" s="82" t="s">
        <v>45</v>
      </c>
      <c r="C39" s="643"/>
      <c r="D39" s="485"/>
      <c r="E39" s="486"/>
      <c r="F39" s="644"/>
      <c r="G39" s="647"/>
      <c r="H39" s="331"/>
      <c r="I39" s="331"/>
      <c r="J39" s="331"/>
      <c r="K39" s="331"/>
      <c r="L39" s="331"/>
      <c r="M39" s="331"/>
      <c r="N39" s="480"/>
      <c r="O39" s="331"/>
      <c r="P39" s="332"/>
      <c r="Q39" s="65">
        <v>18</v>
      </c>
      <c r="S39" s="336"/>
    </row>
    <row r="40" spans="1:19" s="46" customFormat="1" ht="15" customHeight="1">
      <c r="A40" s="62"/>
      <c r="B40" s="78"/>
      <c r="C40" s="481"/>
      <c r="D40" s="482"/>
      <c r="E40" s="326"/>
      <c r="F40" s="327"/>
      <c r="G40" s="328"/>
      <c r="H40" s="328"/>
      <c r="I40" s="328"/>
      <c r="J40" s="328"/>
      <c r="K40" s="328"/>
      <c r="L40" s="328"/>
      <c r="M40" s="328"/>
      <c r="N40" s="326"/>
      <c r="O40" s="331"/>
      <c r="P40" s="332"/>
      <c r="Q40" s="63"/>
      <c r="S40" s="329"/>
    </row>
    <row r="41" spans="1:19" s="46" customFormat="1" ht="15" customHeight="1">
      <c r="A41" s="64">
        <v>19</v>
      </c>
      <c r="B41" s="334" t="s">
        <v>23</v>
      </c>
      <c r="C41" s="72">
        <v>7668</v>
      </c>
      <c r="D41" s="36">
        <v>5441</v>
      </c>
      <c r="E41" s="38">
        <f>SUM(C41:D41)</f>
        <v>13109</v>
      </c>
      <c r="F41" s="36">
        <v>16071</v>
      </c>
      <c r="G41" s="37">
        <v>11814</v>
      </c>
      <c r="H41" s="36">
        <v>1151</v>
      </c>
      <c r="I41" s="36">
        <v>4933</v>
      </c>
      <c r="J41" s="36">
        <v>47783</v>
      </c>
      <c r="K41" s="36">
        <v>23360</v>
      </c>
      <c r="L41" s="36">
        <v>14432</v>
      </c>
      <c r="M41" s="36">
        <v>13504</v>
      </c>
      <c r="N41" s="39">
        <f>SUM(E41:M41)</f>
        <v>146157</v>
      </c>
      <c r="O41" s="36">
        <v>450</v>
      </c>
      <c r="P41" s="74">
        <f>N41+O41</f>
        <v>146607</v>
      </c>
      <c r="Q41" s="335">
        <v>19</v>
      </c>
      <c r="R41" s="50"/>
      <c r="S41" s="336">
        <v>0</v>
      </c>
    </row>
    <row r="42" spans="1:19" s="46" customFormat="1" ht="15" customHeight="1">
      <c r="A42" s="62"/>
      <c r="B42" s="338"/>
      <c r="C42" s="325"/>
      <c r="D42" s="326"/>
      <c r="E42" s="326">
        <f>E41/N41</f>
        <v>0.08969122245256812</v>
      </c>
      <c r="F42" s="327">
        <f>F41/N41</f>
        <v>0.10995710092571687</v>
      </c>
      <c r="G42" s="328">
        <f>G41/N41</f>
        <v>0.08083088733348386</v>
      </c>
      <c r="H42" s="328">
        <f>H41/N41</f>
        <v>0.007875093221672584</v>
      </c>
      <c r="I42" s="328">
        <f>I41/N41</f>
        <v>0.033751376943971206</v>
      </c>
      <c r="J42" s="328">
        <f>J41/N41</f>
        <v>0.32692926100015735</v>
      </c>
      <c r="K42" s="328">
        <f>K41/N41</f>
        <v>0.15982813002456261</v>
      </c>
      <c r="L42" s="328">
        <f>L41/N41</f>
        <v>0.09874313238503801</v>
      </c>
      <c r="M42" s="328">
        <f>M41/N41</f>
        <v>0.09239379571282935</v>
      </c>
      <c r="N42" s="326">
        <f>N41/N41</f>
        <v>1</v>
      </c>
      <c r="O42" s="329"/>
      <c r="P42" s="330"/>
      <c r="Q42" s="339"/>
      <c r="R42" s="50"/>
      <c r="S42" s="329"/>
    </row>
    <row r="43" spans="1:19" s="46" customFormat="1" ht="15" customHeight="1">
      <c r="A43" s="64">
        <v>20</v>
      </c>
      <c r="B43" s="334" t="s">
        <v>24</v>
      </c>
      <c r="C43" s="72">
        <v>58251</v>
      </c>
      <c r="D43" s="36">
        <v>0</v>
      </c>
      <c r="E43" s="38">
        <f>SUM(C43:D43)</f>
        <v>58251</v>
      </c>
      <c r="F43" s="36">
        <v>20449</v>
      </c>
      <c r="G43" s="37">
        <v>21154</v>
      </c>
      <c r="H43" s="36">
        <v>3210</v>
      </c>
      <c r="I43" s="36">
        <v>10029</v>
      </c>
      <c r="J43" s="36">
        <v>165773</v>
      </c>
      <c r="K43" s="36">
        <v>233146</v>
      </c>
      <c r="L43" s="36">
        <v>0</v>
      </c>
      <c r="M43" s="36">
        <v>103080</v>
      </c>
      <c r="N43" s="39">
        <f>SUM(E43:M43)</f>
        <v>615092</v>
      </c>
      <c r="O43" s="36">
        <v>15048</v>
      </c>
      <c r="P43" s="74">
        <f>N43+O43</f>
        <v>630140</v>
      </c>
      <c r="Q43" s="335">
        <v>20</v>
      </c>
      <c r="R43" s="50"/>
      <c r="S43" s="336">
        <v>298</v>
      </c>
    </row>
    <row r="44" spans="1:19" s="46" customFormat="1" ht="15" customHeight="1">
      <c r="A44" s="62"/>
      <c r="B44" s="338"/>
      <c r="C44" s="481"/>
      <c r="D44" s="482"/>
      <c r="E44" s="326">
        <f>E43/N43</f>
        <v>0.09470290623191327</v>
      </c>
      <c r="F44" s="327">
        <f>F43/N43</f>
        <v>0.03324543320348826</v>
      </c>
      <c r="G44" s="328">
        <f>G43/N43</f>
        <v>0.03439160320732508</v>
      </c>
      <c r="H44" s="328">
        <f>H43/N43</f>
        <v>0.0052187315068314985</v>
      </c>
      <c r="I44" s="328">
        <f>I43/N43</f>
        <v>0.016304877969474486</v>
      </c>
      <c r="J44" s="328">
        <f>J43/N43</f>
        <v>0.26950927666105234</v>
      </c>
      <c r="K44" s="328">
        <f>K43/N43</f>
        <v>0.37904248470147556</v>
      </c>
      <c r="L44" s="328">
        <f>L43/N43</f>
        <v>0</v>
      </c>
      <c r="M44" s="328">
        <f>M43/N43</f>
        <v>0.16758468651843952</v>
      </c>
      <c r="N44" s="326">
        <f>N43/N43</f>
        <v>1</v>
      </c>
      <c r="O44" s="331"/>
      <c r="P44" s="332"/>
      <c r="Q44" s="339"/>
      <c r="R44" s="50"/>
      <c r="S44" s="329"/>
    </row>
    <row r="45" spans="1:19" s="46" customFormat="1" ht="15" customHeight="1">
      <c r="A45" s="333">
        <v>21</v>
      </c>
      <c r="B45" s="334" t="s">
        <v>25</v>
      </c>
      <c r="C45" s="72">
        <v>39861</v>
      </c>
      <c r="D45" s="36">
        <v>7832</v>
      </c>
      <c r="E45" s="38">
        <f>SUM(C45:D45)</f>
        <v>47693</v>
      </c>
      <c r="F45" s="36">
        <v>23186</v>
      </c>
      <c r="G45" s="37">
        <v>19210</v>
      </c>
      <c r="H45" s="36">
        <v>951</v>
      </c>
      <c r="I45" s="36">
        <v>5619</v>
      </c>
      <c r="J45" s="36">
        <v>64739</v>
      </c>
      <c r="K45" s="36">
        <v>250548</v>
      </c>
      <c r="L45" s="36">
        <v>0</v>
      </c>
      <c r="M45" s="36">
        <v>74253</v>
      </c>
      <c r="N45" s="39">
        <f>SUM(E45:M45)</f>
        <v>486199</v>
      </c>
      <c r="O45" s="36">
        <v>0</v>
      </c>
      <c r="P45" s="74">
        <f>N45+O45</f>
        <v>486199</v>
      </c>
      <c r="Q45" s="335">
        <v>21</v>
      </c>
      <c r="R45" s="50"/>
      <c r="S45" s="336">
        <v>0</v>
      </c>
    </row>
    <row r="46" spans="1:19" s="46" customFormat="1" ht="15" customHeight="1">
      <c r="A46" s="337"/>
      <c r="B46" s="338"/>
      <c r="C46" s="325"/>
      <c r="D46" s="326"/>
      <c r="E46" s="326">
        <f>E45/N45</f>
        <v>0.09809357896663712</v>
      </c>
      <c r="F46" s="327">
        <f>F45/N45</f>
        <v>0.047688292242476844</v>
      </c>
      <c r="G46" s="328">
        <f>G45/N45</f>
        <v>0.03951057077451825</v>
      </c>
      <c r="H46" s="328">
        <f>H45/N45</f>
        <v>0.001955989214292913</v>
      </c>
      <c r="I46" s="328">
        <f>I45/N45</f>
        <v>0.01155699620937106</v>
      </c>
      <c r="J46" s="328">
        <f>J45/N45</f>
        <v>0.13315329731241735</v>
      </c>
      <c r="K46" s="328">
        <f>K45/N45</f>
        <v>0.5153198587409682</v>
      </c>
      <c r="L46" s="328">
        <f>L45/N45</f>
        <v>0</v>
      </c>
      <c r="M46" s="328">
        <f>M45/N45</f>
        <v>0.15272141653931826</v>
      </c>
      <c r="N46" s="326">
        <f>N45/N45</f>
        <v>1</v>
      </c>
      <c r="O46" s="329"/>
      <c r="P46" s="330"/>
      <c r="Q46" s="339"/>
      <c r="R46" s="50"/>
      <c r="S46" s="329"/>
    </row>
    <row r="47" spans="1:19" s="46" customFormat="1" ht="15" customHeight="1">
      <c r="A47" s="333">
        <v>22</v>
      </c>
      <c r="B47" s="334" t="s">
        <v>49</v>
      </c>
      <c r="C47" s="72">
        <v>110554</v>
      </c>
      <c r="D47" s="36">
        <v>22544</v>
      </c>
      <c r="E47" s="38">
        <f>SUM(C47:D47)</f>
        <v>133098</v>
      </c>
      <c r="F47" s="36">
        <v>18963</v>
      </c>
      <c r="G47" s="37">
        <v>15511</v>
      </c>
      <c r="H47" s="36">
        <v>2306</v>
      </c>
      <c r="I47" s="36">
        <v>21184</v>
      </c>
      <c r="J47" s="36">
        <v>211659</v>
      </c>
      <c r="K47" s="36">
        <v>81967</v>
      </c>
      <c r="L47" s="36">
        <v>0</v>
      </c>
      <c r="M47" s="36">
        <v>68527</v>
      </c>
      <c r="N47" s="39">
        <f>SUM(E47:M47)</f>
        <v>553215</v>
      </c>
      <c r="O47" s="36">
        <v>0</v>
      </c>
      <c r="P47" s="74">
        <f>N47+O47</f>
        <v>553215</v>
      </c>
      <c r="Q47" s="335">
        <v>22</v>
      </c>
      <c r="R47" s="50"/>
      <c r="S47" s="336">
        <v>21</v>
      </c>
    </row>
    <row r="48" spans="1:19" s="46" customFormat="1" ht="15" customHeight="1">
      <c r="A48" s="337"/>
      <c r="B48" s="338"/>
      <c r="C48" s="481"/>
      <c r="D48" s="482"/>
      <c r="E48" s="326">
        <f>E47/N47</f>
        <v>0.24059000569398878</v>
      </c>
      <c r="F48" s="327">
        <f>F47/N47</f>
        <v>0.03427781242374122</v>
      </c>
      <c r="G48" s="328">
        <f>G47/N47</f>
        <v>0.02803792377285504</v>
      </c>
      <c r="H48" s="328">
        <f>H47/N47</f>
        <v>0.0041683613061829486</v>
      </c>
      <c r="I48" s="328">
        <f>I47/N47</f>
        <v>0.03829252641378126</v>
      </c>
      <c r="J48" s="328">
        <f>J47/N47</f>
        <v>0.38259808573520243</v>
      </c>
      <c r="K48" s="328">
        <f>K47/N47</f>
        <v>0.14816481837983425</v>
      </c>
      <c r="L48" s="328">
        <f>L47/N47</f>
        <v>0</v>
      </c>
      <c r="M48" s="328">
        <f>M47/N47</f>
        <v>0.1238704662744141</v>
      </c>
      <c r="N48" s="326">
        <f>N47/N47</f>
        <v>1</v>
      </c>
      <c r="O48" s="331"/>
      <c r="P48" s="332"/>
      <c r="Q48" s="339"/>
      <c r="R48" s="50"/>
      <c r="S48" s="329"/>
    </row>
    <row r="49" spans="1:19" s="46" customFormat="1" ht="15" customHeight="1">
      <c r="A49" s="64">
        <v>23</v>
      </c>
      <c r="B49" s="334" t="s">
        <v>26</v>
      </c>
      <c r="C49" s="72">
        <v>16542</v>
      </c>
      <c r="D49" s="36">
        <v>0</v>
      </c>
      <c r="E49" s="38">
        <f>SUM(C49:D49)</f>
        <v>16542</v>
      </c>
      <c r="F49" s="36">
        <v>1609</v>
      </c>
      <c r="G49" s="37">
        <v>6997</v>
      </c>
      <c r="H49" s="36">
        <v>0</v>
      </c>
      <c r="I49" s="36">
        <v>4303</v>
      </c>
      <c r="J49" s="36">
        <v>31651</v>
      </c>
      <c r="K49" s="36">
        <v>93905</v>
      </c>
      <c r="L49" s="36">
        <v>0</v>
      </c>
      <c r="M49" s="36">
        <v>14468</v>
      </c>
      <c r="N49" s="39">
        <f>SUM(E49:M49)</f>
        <v>169475</v>
      </c>
      <c r="O49" s="36">
        <v>0</v>
      </c>
      <c r="P49" s="74">
        <f>N49+O49</f>
        <v>169475</v>
      </c>
      <c r="Q49" s="335">
        <v>23</v>
      </c>
      <c r="R49" s="50"/>
      <c r="S49" s="336">
        <v>1151</v>
      </c>
    </row>
    <row r="50" spans="1:19" s="46" customFormat="1" ht="15" customHeight="1">
      <c r="A50" s="62"/>
      <c r="B50" s="338"/>
      <c r="C50" s="325"/>
      <c r="D50" s="326"/>
      <c r="E50" s="326">
        <f>E49/N49</f>
        <v>0.09760731671337955</v>
      </c>
      <c r="F50" s="327">
        <f>F49/N49</f>
        <v>0.00949402566750258</v>
      </c>
      <c r="G50" s="328">
        <f>G49/N49</f>
        <v>0.04128632541672813</v>
      </c>
      <c r="H50" s="328">
        <f>H49/N49</f>
        <v>0</v>
      </c>
      <c r="I50" s="328">
        <f>I49/N49</f>
        <v>0.025390175542115357</v>
      </c>
      <c r="J50" s="328">
        <f>J49/N49</f>
        <v>0.18675910901312878</v>
      </c>
      <c r="K50" s="328">
        <f>K49/N49</f>
        <v>0.5540935241186016</v>
      </c>
      <c r="L50" s="328">
        <f>L49/N49</f>
        <v>0</v>
      </c>
      <c r="M50" s="328">
        <f>M49/N49</f>
        <v>0.08536952352854403</v>
      </c>
      <c r="N50" s="326">
        <f>N49/N49</f>
        <v>1</v>
      </c>
      <c r="O50" s="329"/>
      <c r="P50" s="330"/>
      <c r="Q50" s="339"/>
      <c r="R50" s="50"/>
      <c r="S50" s="329"/>
    </row>
    <row r="51" spans="1:19" s="46" customFormat="1" ht="15" customHeight="1">
      <c r="A51" s="64">
        <v>24</v>
      </c>
      <c r="B51" s="334" t="s">
        <v>27</v>
      </c>
      <c r="C51" s="72">
        <v>33203</v>
      </c>
      <c r="D51" s="36">
        <v>5999</v>
      </c>
      <c r="E51" s="38">
        <f>SUM(C51:D51)</f>
        <v>39202</v>
      </c>
      <c r="F51" s="36">
        <v>10958</v>
      </c>
      <c r="G51" s="37">
        <v>17132</v>
      </c>
      <c r="H51" s="36">
        <v>995</v>
      </c>
      <c r="I51" s="36">
        <v>9053</v>
      </c>
      <c r="J51" s="36">
        <v>83938</v>
      </c>
      <c r="K51" s="36">
        <v>301400</v>
      </c>
      <c r="L51" s="36">
        <v>29519</v>
      </c>
      <c r="M51" s="36">
        <v>25472</v>
      </c>
      <c r="N51" s="39">
        <f>SUM(E51:M51)</f>
        <v>517669</v>
      </c>
      <c r="O51" s="36">
        <v>0</v>
      </c>
      <c r="P51" s="74">
        <f>N51+O51</f>
        <v>517669</v>
      </c>
      <c r="Q51" s="335">
        <v>24</v>
      </c>
      <c r="R51" s="50"/>
      <c r="S51" s="336">
        <v>0</v>
      </c>
    </row>
    <row r="52" spans="1:19" s="46" customFormat="1" ht="15" customHeight="1">
      <c r="A52" s="62"/>
      <c r="B52" s="338"/>
      <c r="C52" s="481"/>
      <c r="D52" s="482"/>
      <c r="E52" s="326">
        <f>E51/N51</f>
        <v>0.07572792653220495</v>
      </c>
      <c r="F52" s="327">
        <f>F51/N51</f>
        <v>0.021167966403242228</v>
      </c>
      <c r="G52" s="328">
        <f>G51/N51</f>
        <v>0.033094506335129205</v>
      </c>
      <c r="H52" s="328">
        <f>H51/N51</f>
        <v>0.0019220776210281086</v>
      </c>
      <c r="I52" s="328">
        <f>I51/N51</f>
        <v>0.017488008746901977</v>
      </c>
      <c r="J52" s="328">
        <f>J51/N51</f>
        <v>0.16214608176267073</v>
      </c>
      <c r="K52" s="328">
        <f>K51/N51</f>
        <v>0.582225321585801</v>
      </c>
      <c r="L52" s="328">
        <f>L51/N51</f>
        <v>0.057022923914702255</v>
      </c>
      <c r="M52" s="328">
        <f>M51/N51</f>
        <v>0.049205187098319586</v>
      </c>
      <c r="N52" s="326">
        <f>N51/N51</f>
        <v>1</v>
      </c>
      <c r="O52" s="331"/>
      <c r="P52" s="332"/>
      <c r="Q52" s="339"/>
      <c r="R52" s="50"/>
      <c r="S52" s="329"/>
    </row>
    <row r="53" spans="1:19" s="46" customFormat="1" ht="15" customHeight="1">
      <c r="A53" s="64">
        <v>25</v>
      </c>
      <c r="B53" s="334" t="s">
        <v>39</v>
      </c>
      <c r="C53" s="72">
        <v>103032</v>
      </c>
      <c r="D53" s="36">
        <v>32355</v>
      </c>
      <c r="E53" s="38">
        <f>SUM(C53:D53)</f>
        <v>135387</v>
      </c>
      <c r="F53" s="36">
        <v>5677</v>
      </c>
      <c r="G53" s="37">
        <v>22251</v>
      </c>
      <c r="H53" s="36">
        <v>65</v>
      </c>
      <c r="I53" s="36">
        <v>6180</v>
      </c>
      <c r="J53" s="36">
        <v>324889</v>
      </c>
      <c r="K53" s="36">
        <v>1005241</v>
      </c>
      <c r="L53" s="36">
        <v>76897</v>
      </c>
      <c r="M53" s="36">
        <v>28037</v>
      </c>
      <c r="N53" s="39">
        <f>SUM(E53:M53)</f>
        <v>1604624</v>
      </c>
      <c r="O53" s="36">
        <v>54</v>
      </c>
      <c r="P53" s="74">
        <f>N53+O53</f>
        <v>1604678</v>
      </c>
      <c r="Q53" s="335">
        <v>25</v>
      </c>
      <c r="R53" s="50"/>
      <c r="S53" s="336">
        <v>1162</v>
      </c>
    </row>
    <row r="54" spans="1:19" s="46" customFormat="1" ht="15" customHeight="1">
      <c r="A54" s="62"/>
      <c r="B54" s="338"/>
      <c r="C54" s="325"/>
      <c r="D54" s="326"/>
      <c r="E54" s="326">
        <f>E53/N53</f>
        <v>0.08437303692329169</v>
      </c>
      <c r="F54" s="327">
        <f>F53/N53</f>
        <v>0.003537900467648496</v>
      </c>
      <c r="G54" s="328">
        <f>G53/N53</f>
        <v>0.013866799948149848</v>
      </c>
      <c r="H54" s="328">
        <f>H53/N53</f>
        <v>4.0507932076299494E-05</v>
      </c>
      <c r="I54" s="328">
        <f>I53/N53</f>
        <v>0.003851369542023552</v>
      </c>
      <c r="J54" s="328">
        <f>J53/N53</f>
        <v>0.20247048529749026</v>
      </c>
      <c r="K54" s="328">
        <f>K53/N53</f>
        <v>0.626465140743252</v>
      </c>
      <c r="L54" s="328">
        <f>L53/N53</f>
        <v>0.04792213004417234</v>
      </c>
      <c r="M54" s="328">
        <f>M53/N53</f>
        <v>0.017472629101895523</v>
      </c>
      <c r="N54" s="326">
        <f>N53/N53</f>
        <v>1</v>
      </c>
      <c r="O54" s="329"/>
      <c r="P54" s="330"/>
      <c r="Q54" s="339"/>
      <c r="R54" s="50"/>
      <c r="S54" s="329"/>
    </row>
    <row r="55" spans="1:19" s="46" customFormat="1" ht="15" customHeight="1">
      <c r="A55" s="333">
        <v>26</v>
      </c>
      <c r="B55" s="334" t="s">
        <v>28</v>
      </c>
      <c r="C55" s="72">
        <v>6880</v>
      </c>
      <c r="D55" s="36">
        <v>1191</v>
      </c>
      <c r="E55" s="38">
        <f>SUM(C55:D55)</f>
        <v>8071</v>
      </c>
      <c r="F55" s="36">
        <v>16720</v>
      </c>
      <c r="G55" s="37">
        <v>7184</v>
      </c>
      <c r="H55" s="36">
        <v>1279</v>
      </c>
      <c r="I55" s="36">
        <v>21293</v>
      </c>
      <c r="J55" s="36">
        <v>99832</v>
      </c>
      <c r="K55" s="36">
        <v>0</v>
      </c>
      <c r="L55" s="36">
        <v>5763</v>
      </c>
      <c r="M55" s="36">
        <v>15774</v>
      </c>
      <c r="N55" s="503">
        <f>SUM(E55:M55)</f>
        <v>175916</v>
      </c>
      <c r="O55" s="36">
        <v>0</v>
      </c>
      <c r="P55" s="74">
        <f>N55+O55</f>
        <v>175916</v>
      </c>
      <c r="Q55" s="335">
        <v>26</v>
      </c>
      <c r="R55" s="50"/>
      <c r="S55" s="336">
        <v>162</v>
      </c>
    </row>
    <row r="56" spans="1:19" s="46" customFormat="1" ht="15" customHeight="1">
      <c r="A56" s="337"/>
      <c r="B56" s="338"/>
      <c r="C56" s="481"/>
      <c r="D56" s="482"/>
      <c r="E56" s="326">
        <f>E55/N55</f>
        <v>0.045879851747424906</v>
      </c>
      <c r="F56" s="327">
        <f>F55/N55</f>
        <v>0.09504536255940335</v>
      </c>
      <c r="G56" s="328">
        <f>G55/N55</f>
        <v>0.04083767252552355</v>
      </c>
      <c r="H56" s="328">
        <f>H55/N55</f>
        <v>0.007270515473294072</v>
      </c>
      <c r="I56" s="328">
        <f>I55/N55</f>
        <v>0.12104072398190045</v>
      </c>
      <c r="J56" s="328">
        <f>J55/N55</f>
        <v>0.5674981241046864</v>
      </c>
      <c r="K56" s="328">
        <f>K55/N55</f>
        <v>0</v>
      </c>
      <c r="L56" s="328">
        <f>L55/N55</f>
        <v>0.03275995361422497</v>
      </c>
      <c r="M56" s="328">
        <f>M55/N55</f>
        <v>0.08966779599354237</v>
      </c>
      <c r="N56" s="326">
        <f>N55/N55</f>
        <v>1</v>
      </c>
      <c r="O56" s="331"/>
      <c r="P56" s="332"/>
      <c r="Q56" s="339"/>
      <c r="R56" s="50"/>
      <c r="S56" s="329"/>
    </row>
    <row r="57" spans="1:19" s="46" customFormat="1" ht="15" customHeight="1">
      <c r="A57" s="64">
        <v>27</v>
      </c>
      <c r="B57" s="334" t="s">
        <v>29</v>
      </c>
      <c r="C57" s="72">
        <v>57058</v>
      </c>
      <c r="D57" s="36">
        <v>19210</v>
      </c>
      <c r="E57" s="38">
        <f>SUM(C57:D57)</f>
        <v>76268</v>
      </c>
      <c r="F57" s="36">
        <v>4404</v>
      </c>
      <c r="G57" s="37">
        <v>9840</v>
      </c>
      <c r="H57" s="36">
        <v>0</v>
      </c>
      <c r="I57" s="36">
        <v>1801</v>
      </c>
      <c r="J57" s="36">
        <v>42686</v>
      </c>
      <c r="K57" s="36">
        <v>246724</v>
      </c>
      <c r="L57" s="36">
        <v>0</v>
      </c>
      <c r="M57" s="36">
        <v>31100</v>
      </c>
      <c r="N57" s="39">
        <f>SUM(E57:M57)</f>
        <v>412823</v>
      </c>
      <c r="O57" s="36">
        <v>0</v>
      </c>
      <c r="P57" s="74">
        <f>N57+O57</f>
        <v>412823</v>
      </c>
      <c r="Q57" s="65">
        <v>27</v>
      </c>
      <c r="S57" s="336">
        <v>8</v>
      </c>
    </row>
    <row r="58" spans="1:19" s="46" customFormat="1" ht="15" customHeight="1">
      <c r="A58" s="62"/>
      <c r="B58" s="338"/>
      <c r="C58" s="325"/>
      <c r="D58" s="326"/>
      <c r="E58" s="326">
        <f>E57/N57</f>
        <v>0.18474745835382234</v>
      </c>
      <c r="F58" s="327">
        <f>F57/N57</f>
        <v>0.010668010261056191</v>
      </c>
      <c r="G58" s="328">
        <f>G57/N57</f>
        <v>0.023835881237237268</v>
      </c>
      <c r="H58" s="328">
        <f>H57/N57</f>
        <v>0</v>
      </c>
      <c r="I58" s="328">
        <f>I57/N57</f>
        <v>0.0043626445231975935</v>
      </c>
      <c r="J58" s="328">
        <f>J57/N57</f>
        <v>0.1034002465947876</v>
      </c>
      <c r="K58" s="328">
        <f>K57/N57</f>
        <v>0.5976508091845658</v>
      </c>
      <c r="L58" s="328">
        <f>L57/N57</f>
        <v>0</v>
      </c>
      <c r="M58" s="328">
        <f>M57/N57</f>
        <v>0.07533494984533323</v>
      </c>
      <c r="N58" s="326">
        <f>N57/N57</f>
        <v>1</v>
      </c>
      <c r="O58" s="329"/>
      <c r="P58" s="330"/>
      <c r="Q58" s="63"/>
      <c r="S58" s="329"/>
    </row>
    <row r="59" spans="1:19" s="46" customFormat="1" ht="15" customHeight="1">
      <c r="A59" s="333">
        <v>28</v>
      </c>
      <c r="B59" s="334" t="s">
        <v>30</v>
      </c>
      <c r="C59" s="72">
        <v>16596</v>
      </c>
      <c r="D59" s="36">
        <v>2741</v>
      </c>
      <c r="E59" s="38">
        <f>SUM(C59:D59)</f>
        <v>19337</v>
      </c>
      <c r="F59" s="36">
        <v>1891</v>
      </c>
      <c r="G59" s="37">
        <v>3743</v>
      </c>
      <c r="H59" s="36">
        <v>14</v>
      </c>
      <c r="I59" s="36">
        <v>8291</v>
      </c>
      <c r="J59" s="36">
        <v>67573</v>
      </c>
      <c r="K59" s="36">
        <v>74481</v>
      </c>
      <c r="L59" s="36">
        <v>12042</v>
      </c>
      <c r="M59" s="36">
        <v>14067</v>
      </c>
      <c r="N59" s="39">
        <f>SUM(E59:M59)</f>
        <v>201439</v>
      </c>
      <c r="O59" s="36">
        <v>240</v>
      </c>
      <c r="P59" s="74">
        <f>N59+O59</f>
        <v>201679</v>
      </c>
      <c r="Q59" s="65">
        <v>28</v>
      </c>
      <c r="S59" s="336">
        <v>0</v>
      </c>
    </row>
    <row r="60" spans="1:19" s="46" customFormat="1" ht="15" customHeight="1">
      <c r="A60" s="337"/>
      <c r="B60" s="338"/>
      <c r="C60" s="481"/>
      <c r="D60" s="482"/>
      <c r="E60" s="326">
        <f>E59/N59</f>
        <v>0.09599432086140221</v>
      </c>
      <c r="F60" s="327">
        <f>F59/N59</f>
        <v>0.009387457245121352</v>
      </c>
      <c r="G60" s="328">
        <f>G59/N59</f>
        <v>0.01858130749259081</v>
      </c>
      <c r="H60" s="328">
        <f>H59/N59</f>
        <v>6.94999478750391E-05</v>
      </c>
      <c r="I60" s="328">
        <f>I59/N59</f>
        <v>0.04115886198799636</v>
      </c>
      <c r="J60" s="328">
        <f>J59/N59</f>
        <v>0.33545142698285835</v>
      </c>
      <c r="K60" s="328">
        <f>K59/N59</f>
        <v>0.36974468697719903</v>
      </c>
      <c r="L60" s="328">
        <f>L59/N59</f>
        <v>0.05977988373651577</v>
      </c>
      <c r="M60" s="328">
        <f>M59/N59</f>
        <v>0.06983255476844107</v>
      </c>
      <c r="N60" s="326">
        <f>N59/N59</f>
        <v>1</v>
      </c>
      <c r="O60" s="331"/>
      <c r="P60" s="332"/>
      <c r="Q60" s="63"/>
      <c r="S60" s="329"/>
    </row>
    <row r="61" spans="1:19" s="46" customFormat="1" ht="15" customHeight="1">
      <c r="A61" s="64">
        <v>29</v>
      </c>
      <c r="B61" s="334" t="s">
        <v>31</v>
      </c>
      <c r="C61" s="72">
        <v>13221</v>
      </c>
      <c r="D61" s="36">
        <v>3858</v>
      </c>
      <c r="E61" s="38">
        <f>SUM(C61:D61)</f>
        <v>17079</v>
      </c>
      <c r="F61" s="36">
        <v>16861</v>
      </c>
      <c r="G61" s="37">
        <v>3133</v>
      </c>
      <c r="H61" s="36">
        <v>56</v>
      </c>
      <c r="I61" s="36">
        <v>11619</v>
      </c>
      <c r="J61" s="36">
        <v>42748</v>
      </c>
      <c r="K61" s="36">
        <v>54340</v>
      </c>
      <c r="L61" s="36">
        <v>0</v>
      </c>
      <c r="M61" s="36">
        <v>36316</v>
      </c>
      <c r="N61" s="39">
        <f>SUM(E61:M61)</f>
        <v>182152</v>
      </c>
      <c r="O61" s="36">
        <v>585</v>
      </c>
      <c r="P61" s="74">
        <f>N61+O61</f>
        <v>182737</v>
      </c>
      <c r="Q61" s="65">
        <v>29</v>
      </c>
      <c r="S61" s="336">
        <v>222</v>
      </c>
    </row>
    <row r="62" spans="1:19" s="46" customFormat="1" ht="15" customHeight="1">
      <c r="A62" s="62"/>
      <c r="B62" s="338"/>
      <c r="C62" s="325"/>
      <c r="D62" s="326"/>
      <c r="E62" s="326">
        <f>E61/N61</f>
        <v>0.09376235232113839</v>
      </c>
      <c r="F62" s="327">
        <f>F61/N61</f>
        <v>0.09256554965084106</v>
      </c>
      <c r="G62" s="328">
        <f>G61/N61</f>
        <v>0.017199920945144713</v>
      </c>
      <c r="H62" s="328">
        <f>H61/N61</f>
        <v>0.00030743554833326015</v>
      </c>
      <c r="I62" s="328">
        <f>I61/N61</f>
        <v>0.06378738635864553</v>
      </c>
      <c r="J62" s="328">
        <f>J61/N61</f>
        <v>0.2346831217883965</v>
      </c>
      <c r="K62" s="328">
        <f>K61/N61</f>
        <v>0.29832228029338137</v>
      </c>
      <c r="L62" s="328">
        <f>L61/N61</f>
        <v>0</v>
      </c>
      <c r="M62" s="328">
        <f>M61/N61</f>
        <v>0.1993719530941192</v>
      </c>
      <c r="N62" s="326">
        <f>N61/N61</f>
        <v>1</v>
      </c>
      <c r="O62" s="329"/>
      <c r="P62" s="330"/>
      <c r="Q62" s="63"/>
      <c r="S62" s="329"/>
    </row>
    <row r="63" spans="1:19" s="46" customFormat="1" ht="15" customHeight="1">
      <c r="A63" s="64">
        <v>30</v>
      </c>
      <c r="B63" s="334" t="s">
        <v>32</v>
      </c>
      <c r="C63" s="648">
        <v>21057</v>
      </c>
      <c r="D63" s="36">
        <v>4100</v>
      </c>
      <c r="E63" s="501">
        <f>SUM(C63:D63)</f>
        <v>25157</v>
      </c>
      <c r="F63" s="649">
        <v>12343</v>
      </c>
      <c r="G63" s="650">
        <v>7925</v>
      </c>
      <c r="H63" s="502">
        <v>3501</v>
      </c>
      <c r="I63" s="502">
        <v>2977</v>
      </c>
      <c r="J63" s="502">
        <v>50261</v>
      </c>
      <c r="K63" s="502">
        <v>40740</v>
      </c>
      <c r="L63" s="36">
        <v>13818</v>
      </c>
      <c r="M63" s="502">
        <v>6966</v>
      </c>
      <c r="N63" s="483">
        <f>SUM(E63:M63)</f>
        <v>163688</v>
      </c>
      <c r="O63" s="502">
        <v>76</v>
      </c>
      <c r="P63" s="340">
        <f>N63+O63</f>
        <v>163764</v>
      </c>
      <c r="Q63" s="65">
        <v>30</v>
      </c>
      <c r="S63" s="336">
        <v>0</v>
      </c>
    </row>
    <row r="64" spans="1:20" s="46" customFormat="1" ht="15" customHeight="1">
      <c r="A64" s="418"/>
      <c r="B64" s="338"/>
      <c r="C64" s="481"/>
      <c r="D64" s="482"/>
      <c r="E64" s="482">
        <f>E63/N63</f>
        <v>0.15368872489125654</v>
      </c>
      <c r="F64" s="651">
        <f>F63/N63</f>
        <v>0.07540564977273838</v>
      </c>
      <c r="G64" s="652">
        <f>G63/N63</f>
        <v>0.04841527784565759</v>
      </c>
      <c r="H64" s="652">
        <f>H63/N63</f>
        <v>0.021388250818630567</v>
      </c>
      <c r="I64" s="652">
        <f>I63/N63</f>
        <v>0.01818703875665901</v>
      </c>
      <c r="J64" s="652">
        <f>J63/N63</f>
        <v>0.3070536630663213</v>
      </c>
      <c r="K64" s="652">
        <f>K63/N63</f>
        <v>0.24888812863496407</v>
      </c>
      <c r="L64" s="328">
        <f>L63/N63</f>
        <v>0.08441669517618884</v>
      </c>
      <c r="M64" s="652">
        <f>M63/N63</f>
        <v>0.042556571037583694</v>
      </c>
      <c r="N64" s="482">
        <f>N63/N63</f>
        <v>1</v>
      </c>
      <c r="O64" s="331"/>
      <c r="P64" s="332"/>
      <c r="Q64" s="419"/>
      <c r="S64" s="329"/>
      <c r="T64" s="287"/>
    </row>
    <row r="65" spans="1:20" s="46" customFormat="1" ht="15" customHeight="1">
      <c r="A65" s="64">
        <v>31</v>
      </c>
      <c r="B65" s="653" t="s">
        <v>319</v>
      </c>
      <c r="C65" s="654">
        <v>11775</v>
      </c>
      <c r="D65" s="581">
        <v>2105</v>
      </c>
      <c r="E65" s="581">
        <f>SUM(C65:D65)</f>
        <v>13880</v>
      </c>
      <c r="F65" s="655">
        <v>42328</v>
      </c>
      <c r="G65" s="656">
        <v>1701</v>
      </c>
      <c r="H65" s="656">
        <v>3228</v>
      </c>
      <c r="I65" s="656">
        <v>45608</v>
      </c>
      <c r="J65" s="656">
        <v>299084</v>
      </c>
      <c r="K65" s="656">
        <v>0</v>
      </c>
      <c r="L65" s="36">
        <v>16836</v>
      </c>
      <c r="M65" s="656">
        <v>74939</v>
      </c>
      <c r="N65" s="581">
        <f>SUM(E65:M65)</f>
        <v>497604</v>
      </c>
      <c r="O65" s="657">
        <v>178</v>
      </c>
      <c r="P65" s="442">
        <f>N65+O65</f>
        <v>497782</v>
      </c>
      <c r="Q65" s="65">
        <v>31</v>
      </c>
      <c r="S65" s="331">
        <v>54412</v>
      </c>
      <c r="T65" s="423"/>
    </row>
    <row r="66" spans="1:20" s="46" customFormat="1" ht="15" customHeight="1" thickBot="1">
      <c r="A66" s="57"/>
      <c r="B66" s="155"/>
      <c r="C66" s="658"/>
      <c r="D66" s="341"/>
      <c r="E66" s="341">
        <f>E65/N65</f>
        <v>0.02789366644962661</v>
      </c>
      <c r="F66" s="342">
        <f>F65/N65</f>
        <v>0.08506362489047516</v>
      </c>
      <c r="G66" s="343">
        <f>G65/N65</f>
        <v>0.0034183808811826272</v>
      </c>
      <c r="H66" s="343">
        <f>H65/N65</f>
        <v>0.006487086116671088</v>
      </c>
      <c r="I66" s="343">
        <f>I65/N65</f>
        <v>0.09165521177482495</v>
      </c>
      <c r="J66" s="343">
        <f>J65/N65</f>
        <v>0.6010482230850235</v>
      </c>
      <c r="K66" s="343">
        <f>K65/N65</f>
        <v>0</v>
      </c>
      <c r="L66" s="328">
        <f>L65/N65</f>
        <v>0.033834133166132103</v>
      </c>
      <c r="M66" s="343">
        <f>M65/N65</f>
        <v>0.15059967363606402</v>
      </c>
      <c r="N66" s="341">
        <f>N65/N65</f>
        <v>1</v>
      </c>
      <c r="O66" s="344"/>
      <c r="P66" s="345"/>
      <c r="Q66" s="61"/>
      <c r="S66" s="331"/>
      <c r="T66" s="423"/>
    </row>
    <row r="67" spans="1:19" s="46" customFormat="1" ht="15" customHeight="1">
      <c r="A67" s="55"/>
      <c r="B67" s="77" t="s">
        <v>5</v>
      </c>
      <c r="C67" s="346">
        <f aca="true" t="shared" si="0" ref="C67:M67">C5+C7+C9+C11+C13+C15+C17+C19+C21+C23+C25+C27+C29+C31+C33+C35+C37+C39+C41+C43+C45+C47+C49+C51+C53+C55+C57+C59+C61+C63+C65</f>
        <v>2858638</v>
      </c>
      <c r="D67" s="347">
        <f t="shared" si="0"/>
        <v>718835</v>
      </c>
      <c r="E67" s="348">
        <f t="shared" si="0"/>
        <v>3577473</v>
      </c>
      <c r="F67" s="346">
        <f t="shared" si="0"/>
        <v>1097087</v>
      </c>
      <c r="G67" s="347">
        <f t="shared" si="0"/>
        <v>730947</v>
      </c>
      <c r="H67" s="347">
        <f t="shared" si="0"/>
        <v>281982</v>
      </c>
      <c r="I67" s="347">
        <f t="shared" si="0"/>
        <v>967413</v>
      </c>
      <c r="J67" s="347">
        <f t="shared" si="0"/>
        <v>9009974</v>
      </c>
      <c r="K67" s="347">
        <f t="shared" si="0"/>
        <v>9465051</v>
      </c>
      <c r="L67" s="347">
        <f>L5+L7+L9+L11+L13+L15+L19+L21+L23+L27+L29+L31+L33+L35+L37+L41+L43+L45+L47+L49+L51+L53+L55+L57+L59+L61+L63+L65</f>
        <v>2308897</v>
      </c>
      <c r="M67" s="347">
        <f t="shared" si="0"/>
        <v>2904242</v>
      </c>
      <c r="N67" s="348">
        <f>SUM(E67:M67)</f>
        <v>30343066</v>
      </c>
      <c r="O67" s="347">
        <f>O5+O7+O9+O11+O13+O15+O17+O19+O21+O23+O25+O27+O29+O31+O33+O35+O37+O39+O41+O43+O45+O47+O49+O51+O53+O55+O57+O59+O61+O63+O65</f>
        <v>130790</v>
      </c>
      <c r="P67" s="349">
        <f>P5+P7+P9+P11+P13+P15+P17+P19+P21+P23+P25+P27+P29+P31+P33+P35+P37+P39+P41+P43+P45+P47+P49+P51+P53+P55+P57+P59+P61+P63+P65</f>
        <v>30473856</v>
      </c>
      <c r="Q67" s="56">
        <v>31</v>
      </c>
      <c r="S67" s="336">
        <f>SUM(S5:S64)</f>
        <v>363265</v>
      </c>
    </row>
    <row r="68" spans="1:19" s="46" customFormat="1" ht="15" customHeight="1" thickBot="1">
      <c r="A68" s="57"/>
      <c r="B68" s="79"/>
      <c r="C68" s="342"/>
      <c r="D68" s="343"/>
      <c r="E68" s="341">
        <f>E67/N67</f>
        <v>0.11790084100268575</v>
      </c>
      <c r="F68" s="342">
        <f>F67/N67</f>
        <v>0.03615610235300546</v>
      </c>
      <c r="G68" s="343">
        <f>G67/N67</f>
        <v>0.024089424582209328</v>
      </c>
      <c r="H68" s="343">
        <f>H67/N67</f>
        <v>0.009293128123571956</v>
      </c>
      <c r="I68" s="343">
        <f>I67/N67</f>
        <v>0.03188250653378271</v>
      </c>
      <c r="J68" s="343">
        <f>J67/N67</f>
        <v>0.29693683558543493</v>
      </c>
      <c r="K68" s="343">
        <f>K67/N67</f>
        <v>0.31193456191935254</v>
      </c>
      <c r="L68" s="343">
        <f>L67/N67</f>
        <v>0.07609306851192954</v>
      </c>
      <c r="M68" s="343">
        <f>M67/N67</f>
        <v>0.09571353138802782</v>
      </c>
      <c r="N68" s="341">
        <f>N67/N67</f>
        <v>1</v>
      </c>
      <c r="O68" s="344"/>
      <c r="P68" s="345"/>
      <c r="Q68" s="61"/>
      <c r="S68" s="329"/>
    </row>
    <row r="69" spans="2:19" ht="13.5">
      <c r="B69" s="83"/>
      <c r="C69" s="2"/>
      <c r="D69" s="2"/>
      <c r="E69" s="2"/>
      <c r="H69" s="2"/>
      <c r="S69" s="466"/>
    </row>
    <row r="70" spans="2:19" s="5" customFormat="1" ht="13.5">
      <c r="B70" s="83"/>
      <c r="E70" s="4"/>
      <c r="F70" s="4"/>
      <c r="G70" s="4"/>
      <c r="H70" s="4"/>
      <c r="I70" s="4"/>
      <c r="J70" s="4"/>
      <c r="K70" s="4"/>
      <c r="L70" s="4"/>
      <c r="M70" s="4"/>
      <c r="S70" s="467"/>
    </row>
    <row r="71" spans="2:19" s="5" customFormat="1" ht="13.5">
      <c r="B71" s="83"/>
      <c r="H71" s="3"/>
      <c r="S71" s="467"/>
    </row>
    <row r="72" spans="2:19" s="5" customFormat="1" ht="13.5">
      <c r="B72" s="83"/>
      <c r="H72" s="3"/>
      <c r="S72" s="467"/>
    </row>
    <row r="73" spans="8:19" ht="13.5">
      <c r="H73" s="2"/>
      <c r="S73" s="466"/>
    </row>
    <row r="74" spans="8:19" ht="13.5">
      <c r="H74" s="2"/>
      <c r="S74" s="466"/>
    </row>
    <row r="75" spans="8:19" ht="13.5">
      <c r="H75" s="2"/>
      <c r="S75" s="466"/>
    </row>
    <row r="76" spans="8:19" ht="13.5">
      <c r="H76" s="2"/>
      <c r="S76" s="466"/>
    </row>
    <row r="77" spans="8:19" ht="13.5">
      <c r="H77" s="2"/>
      <c r="S77" s="466"/>
    </row>
    <row r="78" spans="8:19" ht="13.5">
      <c r="H78" s="2"/>
      <c r="S78" s="466"/>
    </row>
    <row r="79" spans="8:19" ht="13.5">
      <c r="H79" s="2"/>
      <c r="S79" s="466"/>
    </row>
    <row r="80" spans="8:19" ht="13.5">
      <c r="H80" s="2"/>
      <c r="S80" s="466"/>
    </row>
    <row r="81" spans="8:19" ht="13.5">
      <c r="H81" s="2"/>
      <c r="S81" s="466"/>
    </row>
    <row r="82" spans="8:19" ht="13.5">
      <c r="H82" s="2"/>
      <c r="S82" s="466"/>
    </row>
    <row r="83" spans="8:19" ht="13.5">
      <c r="H83" s="2"/>
      <c r="S83" s="466"/>
    </row>
    <row r="84" spans="8:19" ht="13.5">
      <c r="H84" s="2"/>
      <c r="S84" s="466"/>
    </row>
    <row r="85" spans="8:19" ht="13.5">
      <c r="H85" s="2"/>
      <c r="S85" s="466"/>
    </row>
    <row r="86" spans="8:19" ht="14.25" customHeight="1">
      <c r="H86" s="2"/>
      <c r="S86" s="466"/>
    </row>
    <row r="87" spans="8:19" ht="14.25" customHeight="1">
      <c r="H87" s="2"/>
      <c r="S87" s="466"/>
    </row>
    <row r="88" spans="8:19" ht="14.25" customHeight="1">
      <c r="H88" s="2"/>
      <c r="S88" s="466"/>
    </row>
    <row r="89" spans="8:19" ht="14.25" customHeight="1">
      <c r="H89" s="2"/>
      <c r="S89" s="466"/>
    </row>
    <row r="90" spans="8:19" ht="14.25" customHeight="1">
      <c r="H90" s="2"/>
      <c r="S90" s="466"/>
    </row>
    <row r="91" spans="8:19" ht="14.25" customHeight="1">
      <c r="H91" s="2"/>
      <c r="S91" s="466"/>
    </row>
    <row r="92" spans="8:19" ht="14.25" customHeight="1">
      <c r="H92" s="2"/>
      <c r="S92" s="466"/>
    </row>
    <row r="93" spans="8:19" ht="14.25" customHeight="1">
      <c r="H93" s="2"/>
      <c r="S93" s="466"/>
    </row>
    <row r="94" spans="8:19" ht="14.25" customHeight="1">
      <c r="H94" s="2"/>
      <c r="S94" s="466"/>
    </row>
    <row r="95" spans="8:19" ht="14.25" customHeight="1">
      <c r="H95" s="2"/>
      <c r="S95" s="466"/>
    </row>
    <row r="96" spans="8:19" ht="14.25" customHeight="1">
      <c r="H96" s="2"/>
      <c r="S96" s="466"/>
    </row>
    <row r="97" spans="8:19" ht="14.25" customHeight="1">
      <c r="H97" s="2"/>
      <c r="S97" s="466"/>
    </row>
    <row r="98" spans="8:19" ht="14.25" customHeight="1">
      <c r="H98" s="2"/>
      <c r="S98" s="466"/>
    </row>
    <row r="99" spans="8:19" ht="14.25" customHeight="1">
      <c r="H99" s="2"/>
      <c r="S99" s="466"/>
    </row>
    <row r="100" spans="8:19" ht="14.25" customHeight="1">
      <c r="H100" s="2"/>
      <c r="S100" s="466"/>
    </row>
    <row r="101" spans="8:19" ht="14.25" customHeight="1">
      <c r="H101" s="2"/>
      <c r="S101" s="466"/>
    </row>
    <row r="102" spans="8:19" ht="14.25" customHeight="1">
      <c r="H102" s="2"/>
      <c r="S102" s="466"/>
    </row>
    <row r="103" ht="14.25" customHeight="1">
      <c r="H103" s="2"/>
    </row>
    <row r="104" ht="14.25" customHeight="1">
      <c r="H104" s="2"/>
    </row>
    <row r="105" ht="14.25" customHeight="1">
      <c r="H105" s="2"/>
    </row>
    <row r="106" ht="14.25" customHeight="1">
      <c r="H106" s="2"/>
    </row>
  </sheetData>
  <sheetProtection/>
  <mergeCells count="16">
    <mergeCell ref="J3:J4"/>
    <mergeCell ref="K3:K4"/>
    <mergeCell ref="C3:E3"/>
    <mergeCell ref="B3:B4"/>
    <mergeCell ref="F3:F4"/>
    <mergeCell ref="G3:G4"/>
    <mergeCell ref="S3:S4"/>
    <mergeCell ref="A3:A4"/>
    <mergeCell ref="Q3:Q4"/>
    <mergeCell ref="P3:P4"/>
    <mergeCell ref="M3:M4"/>
    <mergeCell ref="N3:N4"/>
    <mergeCell ref="O3:O4"/>
    <mergeCell ref="L3:L4"/>
    <mergeCell ref="H3:H4"/>
    <mergeCell ref="I3:I4"/>
  </mergeCells>
  <printOptions/>
  <pageMargins left="0.7874015748031497" right="0.7874015748031497" top="0.7874015748031497" bottom="0.7874015748031497" header="0.3937007874015748" footer="0.3937007874015748"/>
  <pageSetup cellComments="asDisplayed" firstPageNumber="24" useFirstPageNumber="1" fitToWidth="0" horizontalDpi="600" verticalDpi="600" orientation="portrait" paperSize="9" scale="75" r:id="rId3"/>
  <headerFooter alignWithMargins="0">
    <oddFooter>&amp;C&amp;"ＭＳ Ｐ明朝,標準"- &amp;P -</oddFooter>
  </headerFooter>
  <colBreaks count="1" manualBreakCount="1"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A30" sqref="A30:IV30"/>
    </sheetView>
  </sheetViews>
  <sheetFormatPr defaultColWidth="10.00390625" defaultRowHeight="15.75" customHeight="1"/>
  <cols>
    <col min="1" max="1" width="5.625" style="8" customWidth="1"/>
    <col min="2" max="2" width="14.625" style="85" customWidth="1"/>
    <col min="3" max="3" width="14.625" style="9" customWidth="1"/>
    <col min="4" max="4" width="14.625" style="13" customWidth="1"/>
    <col min="5" max="8" width="12.625" style="13" customWidth="1"/>
    <col min="9" max="9" width="14.625" style="13" customWidth="1"/>
    <col min="10" max="10" width="10.00390625" style="87" customWidth="1"/>
    <col min="11" max="16384" width="10.00390625" style="6" customWidth="1"/>
  </cols>
  <sheetData>
    <row r="1" spans="1:10" s="17" customFormat="1" ht="19.5" customHeight="1">
      <c r="A1" s="17" t="s">
        <v>204</v>
      </c>
      <c r="B1" s="75"/>
      <c r="C1" s="67"/>
      <c r="D1" s="588"/>
      <c r="E1" s="86"/>
      <c r="F1" s="86"/>
      <c r="G1" s="86"/>
      <c r="H1" s="86"/>
      <c r="I1" s="86"/>
      <c r="J1" s="68"/>
    </row>
    <row r="2" spans="1:10" s="103" customFormat="1" ht="19.5" customHeight="1" thickBot="1">
      <c r="A2" s="161"/>
      <c r="B2" s="101"/>
      <c r="C2" s="141"/>
      <c r="D2" s="162"/>
      <c r="E2" s="162"/>
      <c r="F2" s="162"/>
      <c r="G2" s="162"/>
      <c r="H2" s="162"/>
      <c r="I2" s="163"/>
      <c r="J2" s="161"/>
    </row>
    <row r="3" spans="1:10" s="103" customFormat="1" ht="19.5" customHeight="1">
      <c r="A3" s="802" t="s">
        <v>51</v>
      </c>
      <c r="B3" s="800" t="s">
        <v>189</v>
      </c>
      <c r="C3" s="804" t="s">
        <v>150</v>
      </c>
      <c r="D3" s="798" t="s">
        <v>151</v>
      </c>
      <c r="E3" s="806" t="s">
        <v>152</v>
      </c>
      <c r="F3" s="808" t="s">
        <v>153</v>
      </c>
      <c r="G3" s="810" t="s">
        <v>208</v>
      </c>
      <c r="H3" s="217"/>
      <c r="I3" s="796" t="s">
        <v>155</v>
      </c>
      <c r="J3" s="161"/>
    </row>
    <row r="4" spans="1:10" s="103" customFormat="1" ht="36" customHeight="1" thickBot="1">
      <c r="A4" s="803"/>
      <c r="B4" s="801"/>
      <c r="C4" s="805"/>
      <c r="D4" s="799"/>
      <c r="E4" s="807"/>
      <c r="F4" s="809"/>
      <c r="G4" s="811"/>
      <c r="H4" s="164" t="s">
        <v>154</v>
      </c>
      <c r="I4" s="797"/>
      <c r="J4" s="161"/>
    </row>
    <row r="5" spans="1:10" s="103" customFormat="1" ht="30" customHeight="1">
      <c r="A5" s="106">
        <v>1</v>
      </c>
      <c r="B5" s="107" t="s">
        <v>10</v>
      </c>
      <c r="C5" s="555">
        <v>349953</v>
      </c>
      <c r="D5" s="556">
        <v>7167712</v>
      </c>
      <c r="E5" s="557">
        <f>D5/'(4)給水実績'!L6</f>
        <v>182.69133914461946</v>
      </c>
      <c r="F5" s="557">
        <f>('(5)費用構成'!N5-'(5)費用構成'!S5)/'(4)給水実績'!L6</f>
        <v>184.2099964316664</v>
      </c>
      <c r="G5" s="558">
        <v>179</v>
      </c>
      <c r="H5" s="559">
        <v>125</v>
      </c>
      <c r="I5" s="560">
        <f aca="true" t="shared" si="0" ref="I5:I10">C5/H5</f>
        <v>2799.624</v>
      </c>
      <c r="J5" s="161"/>
    </row>
    <row r="6" spans="1:10" s="103" customFormat="1" ht="30" customHeight="1">
      <c r="A6" s="108">
        <v>2</v>
      </c>
      <c r="B6" s="109" t="s">
        <v>3</v>
      </c>
      <c r="C6" s="509">
        <v>86222</v>
      </c>
      <c r="D6" s="377">
        <v>1807620</v>
      </c>
      <c r="E6" s="165">
        <f>D6/'(4)給水実績'!L8</f>
        <v>185.85441085749537</v>
      </c>
      <c r="F6" s="165">
        <f>('(5)費用構成'!N7-'(5)費用構成'!S7)/'(4)給水実績'!L8</f>
        <v>184.7026526835287</v>
      </c>
      <c r="G6" s="378">
        <v>32</v>
      </c>
      <c r="H6" s="379">
        <v>31</v>
      </c>
      <c r="I6" s="166">
        <f t="shared" si="0"/>
        <v>2781.3548387096776</v>
      </c>
      <c r="J6" s="161"/>
    </row>
    <row r="7" spans="1:10" s="103" customFormat="1" ht="30" customHeight="1">
      <c r="A7" s="108">
        <v>3</v>
      </c>
      <c r="B7" s="504" t="s">
        <v>11</v>
      </c>
      <c r="C7" s="380">
        <v>123300</v>
      </c>
      <c r="D7" s="377">
        <v>2710081</v>
      </c>
      <c r="E7" s="165">
        <f>D7/'(4)給水実績'!L9</f>
        <v>213.17399512310234</v>
      </c>
      <c r="F7" s="165">
        <f>('(5)費用構成'!N9-'(5)費用構成'!S9)/'(4)給水実績'!L9</f>
        <v>211.06528750098323</v>
      </c>
      <c r="G7" s="378">
        <v>30</v>
      </c>
      <c r="H7" s="379">
        <v>23</v>
      </c>
      <c r="I7" s="166">
        <f t="shared" si="0"/>
        <v>5360.869565217391</v>
      </c>
      <c r="J7" s="161"/>
    </row>
    <row r="8" spans="1:10" s="103" customFormat="1" ht="30" customHeight="1">
      <c r="A8" s="108">
        <v>4</v>
      </c>
      <c r="B8" s="504" t="s">
        <v>4</v>
      </c>
      <c r="C8" s="380">
        <v>63661</v>
      </c>
      <c r="D8" s="377">
        <v>1588982</v>
      </c>
      <c r="E8" s="165">
        <f>D8/'(4)給水実績'!L10</f>
        <v>244.15826674861708</v>
      </c>
      <c r="F8" s="165">
        <f>('(5)費用構成'!N11-'(5)費用構成'!S11)/'(4)給水実績'!L10</f>
        <v>231.65165949600492</v>
      </c>
      <c r="G8" s="378">
        <v>24</v>
      </c>
      <c r="H8" s="379">
        <v>13</v>
      </c>
      <c r="I8" s="166">
        <f t="shared" si="0"/>
        <v>4897</v>
      </c>
      <c r="J8" s="161"/>
    </row>
    <row r="9" spans="1:10" s="103" customFormat="1" ht="30" customHeight="1">
      <c r="A9" s="108">
        <v>5</v>
      </c>
      <c r="B9" s="109" t="s">
        <v>12</v>
      </c>
      <c r="C9" s="380">
        <v>66071</v>
      </c>
      <c r="D9" s="377">
        <v>1969044</v>
      </c>
      <c r="E9" s="165">
        <f>D9/'(4)給水実績'!L11</f>
        <v>242.85199802664036</v>
      </c>
      <c r="F9" s="165">
        <f>('(5)費用構成'!N13-'(5)費用構成'!S13)/'(4)給水実績'!L11</f>
        <v>231.2086827824371</v>
      </c>
      <c r="G9" s="378">
        <v>29</v>
      </c>
      <c r="H9" s="379">
        <v>25</v>
      </c>
      <c r="I9" s="166">
        <f t="shared" si="0"/>
        <v>2642.84</v>
      </c>
      <c r="J9" s="161"/>
    </row>
    <row r="10" spans="1:10" s="103" customFormat="1" ht="30" customHeight="1">
      <c r="A10" s="108">
        <v>6</v>
      </c>
      <c r="B10" s="109" t="s">
        <v>13</v>
      </c>
      <c r="C10" s="380">
        <v>55153</v>
      </c>
      <c r="D10" s="377">
        <v>1102580</v>
      </c>
      <c r="E10" s="165">
        <f>D10/'(4)給水実績'!L12</f>
        <v>192.96114805740288</v>
      </c>
      <c r="F10" s="165">
        <f>('(5)費用構成'!N15-'(5)費用構成'!S15)/'(4)給水実績'!L12</f>
        <v>222.63230661533078</v>
      </c>
      <c r="G10" s="378">
        <v>13</v>
      </c>
      <c r="H10" s="379">
        <v>13</v>
      </c>
      <c r="I10" s="166">
        <f t="shared" si="0"/>
        <v>4242.538461538462</v>
      </c>
      <c r="J10" s="161"/>
    </row>
    <row r="11" spans="1:10" s="103" customFormat="1" ht="30" customHeight="1">
      <c r="A11" s="108">
        <v>7</v>
      </c>
      <c r="B11" s="109" t="s">
        <v>14</v>
      </c>
      <c r="C11" s="505"/>
      <c r="D11" s="506"/>
      <c r="E11" s="165"/>
      <c r="F11" s="165"/>
      <c r="G11" s="507"/>
      <c r="H11" s="508"/>
      <c r="I11" s="166"/>
      <c r="J11" s="161"/>
    </row>
    <row r="12" spans="1:10" s="103" customFormat="1" ht="30" customHeight="1">
      <c r="A12" s="108">
        <v>8</v>
      </c>
      <c r="B12" s="109" t="s">
        <v>15</v>
      </c>
      <c r="C12" s="380">
        <v>25095</v>
      </c>
      <c r="D12" s="377">
        <v>590053</v>
      </c>
      <c r="E12" s="165">
        <f>D12/'(4)給水実績'!L14</f>
        <v>218.78123841305154</v>
      </c>
      <c r="F12" s="165">
        <f>('(5)費用構成'!N19-'(5)費用構成'!S19)/'(4)給水実績'!L14</f>
        <v>309.2906933629959</v>
      </c>
      <c r="G12" s="378">
        <v>17</v>
      </c>
      <c r="H12" s="379">
        <v>14</v>
      </c>
      <c r="I12" s="166">
        <f aca="true" t="shared" si="1" ref="I12:I20">C12/H12</f>
        <v>1792.5</v>
      </c>
      <c r="J12" s="161"/>
    </row>
    <row r="13" spans="1:10" s="103" customFormat="1" ht="30" customHeight="1">
      <c r="A13" s="108">
        <v>9</v>
      </c>
      <c r="B13" s="109" t="s">
        <v>16</v>
      </c>
      <c r="C13" s="380">
        <v>117978</v>
      </c>
      <c r="D13" s="377">
        <v>2293098</v>
      </c>
      <c r="E13" s="165">
        <f>D13/'(4)給水実績'!L15</f>
        <v>193.9030948756976</v>
      </c>
      <c r="F13" s="165">
        <f>('(5)費用構成'!N21-'(5)費用構成'!S21)/'(4)給水実績'!L15</f>
        <v>206.6229494334517</v>
      </c>
      <c r="G13" s="378">
        <v>44</v>
      </c>
      <c r="H13" s="379">
        <v>27</v>
      </c>
      <c r="I13" s="166">
        <f t="shared" si="1"/>
        <v>4369.555555555556</v>
      </c>
      <c r="J13" s="161"/>
    </row>
    <row r="14" spans="1:10" s="103" customFormat="1" ht="30" customHeight="1">
      <c r="A14" s="108">
        <v>10</v>
      </c>
      <c r="B14" s="504" t="s">
        <v>17</v>
      </c>
      <c r="C14" s="380">
        <v>33609</v>
      </c>
      <c r="D14" s="377">
        <v>655586</v>
      </c>
      <c r="E14" s="165">
        <f>D14/'(4)給水実績'!L16</f>
        <v>186.9364128885087</v>
      </c>
      <c r="F14" s="165">
        <f>('(5)費用構成'!N23-'(5)費用構成'!S23)/'(4)給水実績'!L16</f>
        <v>197.14970059880238</v>
      </c>
      <c r="G14" s="378">
        <v>10</v>
      </c>
      <c r="H14" s="379">
        <v>5</v>
      </c>
      <c r="I14" s="166">
        <f t="shared" si="1"/>
        <v>6721.8</v>
      </c>
      <c r="J14" s="161"/>
    </row>
    <row r="15" spans="1:10" s="103" customFormat="1" ht="30" customHeight="1">
      <c r="A15" s="108">
        <v>11</v>
      </c>
      <c r="B15" s="109" t="s">
        <v>18</v>
      </c>
      <c r="C15" s="380">
        <v>31361</v>
      </c>
      <c r="D15" s="377">
        <v>698539</v>
      </c>
      <c r="E15" s="165">
        <f>D15/'(4)給水実績'!L17</f>
        <v>219.18387197991842</v>
      </c>
      <c r="F15" s="165">
        <f>('(5)費用構成'!N25-'(5)費用構成'!S25)/'(4)給水実績'!L17</f>
        <v>248.879196736743</v>
      </c>
      <c r="G15" s="378">
        <v>16</v>
      </c>
      <c r="H15" s="379">
        <v>14</v>
      </c>
      <c r="I15" s="166">
        <f t="shared" si="1"/>
        <v>2240.0714285714284</v>
      </c>
      <c r="J15" s="161"/>
    </row>
    <row r="16" spans="1:10" s="103" customFormat="1" ht="30" customHeight="1">
      <c r="A16" s="108">
        <v>12</v>
      </c>
      <c r="B16" s="109" t="s">
        <v>41</v>
      </c>
      <c r="C16" s="380">
        <v>27005</v>
      </c>
      <c r="D16" s="377">
        <v>624248</v>
      </c>
      <c r="E16" s="165">
        <f>D16/'(4)給水実績'!L18</f>
        <v>180.9939112786315</v>
      </c>
      <c r="F16" s="165">
        <f>('(5)費用構成'!N27-'(5)費用構成'!S27)/'(4)給水実績'!L18</f>
        <v>224.28732966077123</v>
      </c>
      <c r="G16" s="378">
        <v>15</v>
      </c>
      <c r="H16" s="379">
        <v>15</v>
      </c>
      <c r="I16" s="166">
        <f t="shared" si="1"/>
        <v>1800.3333333333333</v>
      </c>
      <c r="J16" s="161"/>
    </row>
    <row r="17" spans="1:10" s="103" customFormat="1" ht="30" customHeight="1">
      <c r="A17" s="108">
        <v>13</v>
      </c>
      <c r="B17" s="109" t="s">
        <v>19</v>
      </c>
      <c r="C17" s="509">
        <v>27248</v>
      </c>
      <c r="D17" s="377">
        <v>607588</v>
      </c>
      <c r="E17" s="165">
        <f>D17/'(4)給水実績'!L19</f>
        <v>214.84724186704383</v>
      </c>
      <c r="F17" s="165">
        <f>('(5)費用構成'!N29-'(5)費用構成'!S29)/'(4)給水実績'!L19</f>
        <v>234.80410183875532</v>
      </c>
      <c r="G17" s="378">
        <v>12</v>
      </c>
      <c r="H17" s="379">
        <v>13</v>
      </c>
      <c r="I17" s="166">
        <f t="shared" si="1"/>
        <v>2096</v>
      </c>
      <c r="J17" s="161"/>
    </row>
    <row r="18" spans="1:10" s="103" customFormat="1" ht="30" customHeight="1">
      <c r="A18" s="108">
        <v>14</v>
      </c>
      <c r="B18" s="109" t="s">
        <v>20</v>
      </c>
      <c r="C18" s="380">
        <v>23248</v>
      </c>
      <c r="D18" s="377">
        <v>499131</v>
      </c>
      <c r="E18" s="165">
        <f>D18/'(4)給水実績'!L20</f>
        <v>212.48659003831418</v>
      </c>
      <c r="F18" s="165">
        <f>('(5)費用構成'!N31-'(5)費用構成'!S31)/'(4)給水実績'!L20</f>
        <v>207.4223073648361</v>
      </c>
      <c r="G18" s="378">
        <v>12</v>
      </c>
      <c r="H18" s="379">
        <v>12</v>
      </c>
      <c r="I18" s="166">
        <f t="shared" si="1"/>
        <v>1937.3333333333333</v>
      </c>
      <c r="J18" s="161"/>
    </row>
    <row r="19" spans="1:10" s="103" customFormat="1" ht="30" customHeight="1">
      <c r="A19" s="108">
        <v>15</v>
      </c>
      <c r="B19" s="109" t="s">
        <v>46</v>
      </c>
      <c r="C19" s="380">
        <v>36774</v>
      </c>
      <c r="D19" s="377">
        <v>538030</v>
      </c>
      <c r="E19" s="165">
        <f>D19/'(4)給水実績'!L21</f>
        <v>126.86394718226833</v>
      </c>
      <c r="F19" s="165">
        <f>('(5)費用構成'!N33-'(5)費用構成'!S33)/'(4)給水実績'!L21</f>
        <v>127.50106107050225</v>
      </c>
      <c r="G19" s="378">
        <v>17</v>
      </c>
      <c r="H19" s="379">
        <v>14</v>
      </c>
      <c r="I19" s="166">
        <f t="shared" si="1"/>
        <v>2626.714285714286</v>
      </c>
      <c r="J19" s="161"/>
    </row>
    <row r="20" spans="1:10" s="103" customFormat="1" ht="30" customHeight="1">
      <c r="A20" s="108">
        <v>16</v>
      </c>
      <c r="B20" s="504" t="s">
        <v>21</v>
      </c>
      <c r="C20" s="380">
        <v>17532</v>
      </c>
      <c r="D20" s="377">
        <v>326767</v>
      </c>
      <c r="E20" s="165">
        <f>D20/'(4)給水実績'!L22</f>
        <v>124.34056316590564</v>
      </c>
      <c r="F20" s="165">
        <f>('(5)費用構成'!N35-'(5)費用構成'!S35)/'(4)給水実績'!L22</f>
        <v>172.2869101978691</v>
      </c>
      <c r="G20" s="378">
        <v>13</v>
      </c>
      <c r="H20" s="379">
        <v>9</v>
      </c>
      <c r="I20" s="166">
        <f t="shared" si="1"/>
        <v>1948</v>
      </c>
      <c r="J20" s="161"/>
    </row>
    <row r="21" spans="1:10" s="103" customFormat="1" ht="30" customHeight="1">
      <c r="A21" s="108">
        <v>17</v>
      </c>
      <c r="B21" s="109" t="s">
        <v>22</v>
      </c>
      <c r="C21" s="380">
        <v>4388</v>
      </c>
      <c r="D21" s="377">
        <v>120074</v>
      </c>
      <c r="E21" s="165">
        <f>D21/'(4)給水実績'!L23</f>
        <v>250.15416666666667</v>
      </c>
      <c r="F21" s="165">
        <f>('(5)費用構成'!N37-'(5)費用構成'!S37)/'(4)給水実績'!L23</f>
        <v>447.59166666666664</v>
      </c>
      <c r="G21" s="378">
        <v>5</v>
      </c>
      <c r="H21" s="379">
        <v>6</v>
      </c>
      <c r="I21" s="166">
        <f>C21/G21</f>
        <v>877.6</v>
      </c>
      <c r="J21" s="161"/>
    </row>
    <row r="22" spans="1:10" s="103" customFormat="1" ht="30" customHeight="1">
      <c r="A22" s="108">
        <v>18</v>
      </c>
      <c r="B22" s="109" t="s">
        <v>47</v>
      </c>
      <c r="C22" s="505"/>
      <c r="D22" s="506"/>
      <c r="E22" s="165"/>
      <c r="F22" s="165"/>
      <c r="G22" s="507"/>
      <c r="H22" s="508"/>
      <c r="I22" s="166"/>
      <c r="J22" s="161"/>
    </row>
    <row r="23" spans="1:10" s="103" customFormat="1" ht="30" customHeight="1">
      <c r="A23" s="108">
        <v>19</v>
      </c>
      <c r="B23" s="109" t="s">
        <v>23</v>
      </c>
      <c r="C23" s="380">
        <v>6764</v>
      </c>
      <c r="D23" s="377">
        <v>138056</v>
      </c>
      <c r="E23" s="165">
        <f>D23/'(4)給水実績'!L25</f>
        <v>205.74664679582713</v>
      </c>
      <c r="F23" s="165">
        <f>('(5)費用構成'!N41-'(5)費用構成'!S41)/'(4)給水実績'!L25</f>
        <v>217.81967213114754</v>
      </c>
      <c r="G23" s="378">
        <v>6</v>
      </c>
      <c r="H23" s="379">
        <v>2</v>
      </c>
      <c r="I23" s="166">
        <f>C23/G23</f>
        <v>1127.3333333333333</v>
      </c>
      <c r="J23" s="161"/>
    </row>
    <row r="24" spans="1:10" s="103" customFormat="1" ht="30" customHeight="1">
      <c r="A24" s="108">
        <v>20</v>
      </c>
      <c r="B24" s="109" t="s">
        <v>24</v>
      </c>
      <c r="C24" s="380">
        <v>23441</v>
      </c>
      <c r="D24" s="377">
        <v>518257</v>
      </c>
      <c r="E24" s="165">
        <f>D24/'(4)給水実績'!L26</f>
        <v>220.91091219096333</v>
      </c>
      <c r="F24" s="165">
        <f>('(5)費用構成'!N43-'(5)費用構成'!S43)/'(4)給水実績'!L26</f>
        <v>262.0605285592498</v>
      </c>
      <c r="G24" s="378">
        <v>9</v>
      </c>
      <c r="H24" s="379">
        <v>9</v>
      </c>
      <c r="I24" s="166">
        <f>C24/H24</f>
        <v>2604.5555555555557</v>
      </c>
      <c r="J24" s="161"/>
    </row>
    <row r="25" spans="1:10" s="103" customFormat="1" ht="30" customHeight="1">
      <c r="A25" s="108">
        <v>21</v>
      </c>
      <c r="B25" s="109" t="s">
        <v>25</v>
      </c>
      <c r="C25" s="509">
        <v>18536</v>
      </c>
      <c r="D25" s="377">
        <v>402217</v>
      </c>
      <c r="E25" s="165">
        <f>D25/'(4)給水実績'!L27</f>
        <v>208.40259067357513</v>
      </c>
      <c r="F25" s="165">
        <f>('(5)費用構成'!N45-'(5)費用構成'!S45)/'(4)給水実績'!L27</f>
        <v>251.91658031088082</v>
      </c>
      <c r="G25" s="378">
        <v>7</v>
      </c>
      <c r="H25" s="379">
        <v>6</v>
      </c>
      <c r="I25" s="166">
        <f>C25/H25</f>
        <v>3089.3333333333335</v>
      </c>
      <c r="J25" s="161"/>
    </row>
    <row r="26" spans="1:10" s="103" customFormat="1" ht="30" customHeight="1">
      <c r="A26" s="108">
        <v>22</v>
      </c>
      <c r="B26" s="109" t="s">
        <v>50</v>
      </c>
      <c r="C26" s="380">
        <v>14471</v>
      </c>
      <c r="D26" s="377">
        <v>348272</v>
      </c>
      <c r="E26" s="165">
        <f>D26/'(4)給水実績'!L28</f>
        <v>245.0893736805067</v>
      </c>
      <c r="F26" s="165">
        <f>('(5)費用構成'!N47-'(5)費用構成'!S47)/'(4)給水実績'!L28</f>
        <v>389.2990851513019</v>
      </c>
      <c r="G26" s="378">
        <v>17</v>
      </c>
      <c r="H26" s="379">
        <v>16</v>
      </c>
      <c r="I26" s="166">
        <f>C26/H26</f>
        <v>904.4375</v>
      </c>
      <c r="J26" s="161"/>
    </row>
    <row r="27" spans="1:10" s="103" customFormat="1" ht="30" customHeight="1">
      <c r="A27" s="108">
        <v>23</v>
      </c>
      <c r="B27" s="109" t="s">
        <v>26</v>
      </c>
      <c r="C27" s="380">
        <v>6909</v>
      </c>
      <c r="D27" s="377">
        <v>172024</v>
      </c>
      <c r="E27" s="165">
        <f>D27/'(4)給水実績'!L29</f>
        <v>250.39883551673944</v>
      </c>
      <c r="F27" s="165">
        <f>('(5)費用構成'!N49-'(5)費用構成'!S49)/'(4)給水実績'!L29</f>
        <v>245.0131004366812</v>
      </c>
      <c r="G27" s="378">
        <v>2</v>
      </c>
      <c r="H27" s="379">
        <v>2</v>
      </c>
      <c r="I27" s="166">
        <f>C27/H27</f>
        <v>3454.5</v>
      </c>
      <c r="J27" s="161"/>
    </row>
    <row r="28" spans="1:10" s="103" customFormat="1" ht="30" customHeight="1">
      <c r="A28" s="108">
        <v>24</v>
      </c>
      <c r="B28" s="109" t="s">
        <v>27</v>
      </c>
      <c r="C28" s="509">
        <v>17680</v>
      </c>
      <c r="D28" s="377">
        <v>491500</v>
      </c>
      <c r="E28" s="165">
        <f>D28/'(4)給水実績'!L30</f>
        <v>209.5948827292111</v>
      </c>
      <c r="F28" s="165">
        <f>('(5)費用構成'!N51-'(5)費用構成'!S51)/'(4)給水実績'!L30</f>
        <v>220.7543710021322</v>
      </c>
      <c r="G28" s="378">
        <v>8</v>
      </c>
      <c r="H28" s="379">
        <v>6</v>
      </c>
      <c r="I28" s="166">
        <f aca="true" t="shared" si="2" ref="I28:I36">C28/H28</f>
        <v>2946.6666666666665</v>
      </c>
      <c r="J28" s="161"/>
    </row>
    <row r="29" spans="1:10" s="103" customFormat="1" ht="30" customHeight="1">
      <c r="A29" s="108">
        <v>25</v>
      </c>
      <c r="B29" s="109" t="s">
        <v>54</v>
      </c>
      <c r="C29" s="380">
        <v>78184</v>
      </c>
      <c r="D29" s="377">
        <v>1480636</v>
      </c>
      <c r="E29" s="165">
        <f>D29/'(4)給水実績'!L31</f>
        <v>188.8325468690218</v>
      </c>
      <c r="F29" s="165">
        <f>('(5)費用構成'!N53-'(5)費用構成'!S53)/'(4)給水実績'!L31</f>
        <v>204.49713046805255</v>
      </c>
      <c r="G29" s="378">
        <v>24</v>
      </c>
      <c r="H29" s="379">
        <v>19</v>
      </c>
      <c r="I29" s="166">
        <f t="shared" si="2"/>
        <v>4114.9473684210525</v>
      </c>
      <c r="J29" s="161"/>
    </row>
    <row r="30" spans="1:10" s="103" customFormat="1" ht="30" customHeight="1">
      <c r="A30" s="108">
        <v>26</v>
      </c>
      <c r="B30" s="109" t="s">
        <v>28</v>
      </c>
      <c r="C30" s="380">
        <v>4646</v>
      </c>
      <c r="D30" s="377">
        <v>132581</v>
      </c>
      <c r="E30" s="165">
        <f>D30/'(4)給水実績'!L32</f>
        <v>253.01717557251908</v>
      </c>
      <c r="F30" s="165">
        <f>('(5)費用構成'!N55-'(5)費用構成'!S55)/'(4)給水実績'!L32</f>
        <v>335.4083969465649</v>
      </c>
      <c r="G30" s="378">
        <v>2</v>
      </c>
      <c r="H30" s="379">
        <v>1</v>
      </c>
      <c r="I30" s="166">
        <f t="shared" si="2"/>
        <v>4646</v>
      </c>
      <c r="J30" s="161"/>
    </row>
    <row r="31" spans="1:10" s="103" customFormat="1" ht="30" customHeight="1">
      <c r="A31" s="108">
        <v>27</v>
      </c>
      <c r="B31" s="109" t="s">
        <v>29</v>
      </c>
      <c r="C31" s="509">
        <v>21335</v>
      </c>
      <c r="D31" s="377">
        <v>430942</v>
      </c>
      <c r="E31" s="165">
        <f>D31/'(4)給水実績'!L33</f>
        <v>228.0116402116402</v>
      </c>
      <c r="F31" s="165">
        <f>('(5)費用構成'!N57-'(5)費用構成'!S57)/'(4)給水実績'!L33</f>
        <v>218.4206349206349</v>
      </c>
      <c r="G31" s="378">
        <v>12</v>
      </c>
      <c r="H31" s="379">
        <v>12</v>
      </c>
      <c r="I31" s="166">
        <f t="shared" si="2"/>
        <v>1777.9166666666667</v>
      </c>
      <c r="J31" s="161"/>
    </row>
    <row r="32" spans="1:10" s="103" customFormat="1" ht="30" customHeight="1">
      <c r="A32" s="108">
        <v>28</v>
      </c>
      <c r="B32" s="109" t="s">
        <v>30</v>
      </c>
      <c r="C32" s="380">
        <v>5339</v>
      </c>
      <c r="D32" s="377">
        <v>145233</v>
      </c>
      <c r="E32" s="165">
        <f>D32/'(4)給水実績'!L34</f>
        <v>267.95756457564573</v>
      </c>
      <c r="F32" s="165">
        <f>('(5)費用構成'!N59-'(5)費用構成'!S59)/'(4)給水実績'!L34</f>
        <v>371.65867158671585</v>
      </c>
      <c r="G32" s="378">
        <v>3</v>
      </c>
      <c r="H32" s="379">
        <v>3</v>
      </c>
      <c r="I32" s="166">
        <f t="shared" si="2"/>
        <v>1779.6666666666667</v>
      </c>
      <c r="J32" s="161"/>
    </row>
    <row r="33" spans="1:10" s="103" customFormat="1" ht="30" customHeight="1">
      <c r="A33" s="108">
        <v>29</v>
      </c>
      <c r="B33" s="109" t="s">
        <v>31</v>
      </c>
      <c r="C33" s="380">
        <v>8459</v>
      </c>
      <c r="D33" s="377">
        <v>184479</v>
      </c>
      <c r="E33" s="165">
        <f>D33/'(4)給水実績'!L35</f>
        <v>206.1217877094972</v>
      </c>
      <c r="F33" s="165">
        <f>('(5)費用構成'!N61-'(5)費用構成'!S61)/'(4)給水実績'!L35</f>
        <v>203.27374301675977</v>
      </c>
      <c r="G33" s="378">
        <v>3</v>
      </c>
      <c r="H33" s="379">
        <v>3</v>
      </c>
      <c r="I33" s="166">
        <f t="shared" si="2"/>
        <v>2819.6666666666665</v>
      </c>
      <c r="J33" s="161"/>
    </row>
    <row r="34" spans="1:10" s="103" customFormat="1" ht="30" customHeight="1">
      <c r="A34" s="171">
        <v>30</v>
      </c>
      <c r="B34" s="109" t="s">
        <v>32</v>
      </c>
      <c r="C34" s="509">
        <v>7368</v>
      </c>
      <c r="D34" s="377">
        <v>137282</v>
      </c>
      <c r="E34" s="510">
        <f>D34/'(4)給水実績'!L36</f>
        <v>206.4390977443609</v>
      </c>
      <c r="F34" s="510">
        <f>('(5)費用構成'!N63-'(5)費用構成'!S63)/'(4)給水実績'!L36</f>
        <v>246.14736842105262</v>
      </c>
      <c r="G34" s="378">
        <v>3</v>
      </c>
      <c r="H34" s="511">
        <v>3</v>
      </c>
      <c r="I34" s="512">
        <f t="shared" si="2"/>
        <v>2456</v>
      </c>
      <c r="J34" s="161"/>
    </row>
    <row r="35" spans="1:10" s="103" customFormat="1" ht="30" customHeight="1" thickBot="1">
      <c r="A35" s="110">
        <v>31</v>
      </c>
      <c r="B35" s="111" t="s">
        <v>320</v>
      </c>
      <c r="C35" s="582">
        <v>5047</v>
      </c>
      <c r="D35" s="583">
        <v>127694</v>
      </c>
      <c r="E35" s="584">
        <f>D35/'(4)給水実績'!L37</f>
        <v>185.87190684133915</v>
      </c>
      <c r="F35" s="584">
        <f>('(5)費用構成'!N65-'(5)費用構成'!S65)/'(4)給水実績'!L37</f>
        <v>645.1120815138282</v>
      </c>
      <c r="G35" s="585">
        <v>2</v>
      </c>
      <c r="H35" s="586">
        <v>2</v>
      </c>
      <c r="I35" s="587">
        <f t="shared" si="2"/>
        <v>2523.5</v>
      </c>
      <c r="J35" s="161"/>
    </row>
    <row r="36" spans="1:10" s="103" customFormat="1" ht="30" customHeight="1" thickBot="1">
      <c r="A36" s="400"/>
      <c r="B36" s="424" t="s">
        <v>55</v>
      </c>
      <c r="C36" s="425">
        <f>SUM(C5:C35)</f>
        <v>1306777</v>
      </c>
      <c r="D36" s="426">
        <f>SUM(D5:D35)</f>
        <v>28008306</v>
      </c>
      <c r="E36" s="427">
        <f>D36/'(4)給水実績'!L38</f>
        <v>197.74430771185902</v>
      </c>
      <c r="F36" s="427">
        <f>('(5)費用構成'!N67-'(5)費用構成'!S67)/'(4)給水実績'!L38</f>
        <v>211.66346133480187</v>
      </c>
      <c r="G36" s="428">
        <f>SUM(G5:G35)</f>
        <v>566</v>
      </c>
      <c r="H36" s="429">
        <f>SUM(H5:H35)</f>
        <v>443</v>
      </c>
      <c r="I36" s="430">
        <f t="shared" si="2"/>
        <v>2949.8352144469527</v>
      </c>
      <c r="J36" s="161"/>
    </row>
    <row r="37" spans="2:10" s="103" customFormat="1" ht="18" customHeight="1">
      <c r="B37" s="101"/>
      <c r="C37" s="141"/>
      <c r="D37" s="162"/>
      <c r="E37" s="162"/>
      <c r="F37" s="162"/>
      <c r="G37" s="162"/>
      <c r="H37" s="162"/>
      <c r="I37" s="162"/>
      <c r="J37" s="161"/>
    </row>
    <row r="38" spans="2:10" s="103" customFormat="1" ht="18" customHeight="1">
      <c r="B38" s="101"/>
      <c r="C38" s="167" t="s">
        <v>190</v>
      </c>
      <c r="D38" s="162" t="s">
        <v>164</v>
      </c>
      <c r="E38" s="162"/>
      <c r="F38" s="162"/>
      <c r="G38" s="162"/>
      <c r="H38" s="162"/>
      <c r="I38" s="162"/>
      <c r="J38" s="161"/>
    </row>
    <row r="39" spans="2:10" s="103" customFormat="1" ht="18" customHeight="1">
      <c r="B39" s="101"/>
      <c r="C39" s="167" t="s">
        <v>191</v>
      </c>
      <c r="D39" s="161" t="s">
        <v>246</v>
      </c>
      <c r="E39" s="161"/>
      <c r="F39" s="161"/>
      <c r="G39" s="168"/>
      <c r="H39" s="168"/>
      <c r="I39" s="162"/>
      <c r="J39" s="161"/>
    </row>
    <row r="40" spans="2:10" s="103" customFormat="1" ht="18" customHeight="1">
      <c r="B40" s="101"/>
      <c r="C40" s="141" t="s">
        <v>103</v>
      </c>
      <c r="D40" s="169"/>
      <c r="E40" s="168"/>
      <c r="F40" s="162"/>
      <c r="G40" s="162"/>
      <c r="H40" s="162"/>
      <c r="I40" s="162"/>
      <c r="J40" s="161"/>
    </row>
    <row r="41" spans="2:10" s="103" customFormat="1" ht="18" customHeight="1">
      <c r="B41" s="101"/>
      <c r="D41" s="162"/>
      <c r="E41" s="162"/>
      <c r="F41" s="162"/>
      <c r="G41" s="162"/>
      <c r="H41" s="162"/>
      <c r="I41" s="162"/>
      <c r="J41" s="161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8">
    <mergeCell ref="I3:I4"/>
    <mergeCell ref="D3:D4"/>
    <mergeCell ref="B3:B4"/>
    <mergeCell ref="A3:A4"/>
    <mergeCell ref="C3:C4"/>
    <mergeCell ref="E3:E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6" useFirstPageNumber="1" fitToHeight="1" fitToWidth="1" horizontalDpi="600" verticalDpi="600" orientation="portrait" paperSize="9" scale="70" r:id="rId3"/>
  <headerFooter alignWithMargins="0">
    <oddFooter>&amp;C&amp;"ＭＳ Ｐ明朝,標準"-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F28" sqref="F28"/>
    </sheetView>
  </sheetViews>
  <sheetFormatPr defaultColWidth="11.25390625" defaultRowHeight="12.75"/>
  <cols>
    <col min="1" max="1" width="5.625" style="6" customWidth="1"/>
    <col min="2" max="2" width="14.625" style="76" customWidth="1"/>
    <col min="3" max="3" width="13.625" style="216" customWidth="1"/>
    <col min="4" max="4" width="13.625" style="43" customWidth="1"/>
    <col min="5" max="5" width="13.625" style="7" customWidth="1"/>
    <col min="6" max="6" width="13.625" style="43" customWidth="1"/>
    <col min="7" max="8" width="5.625" style="45" customWidth="1"/>
    <col min="9" max="16384" width="11.25390625" style="6" customWidth="1"/>
  </cols>
  <sheetData>
    <row r="1" spans="1:8" s="17" customFormat="1" ht="19.5" customHeight="1">
      <c r="A1" s="17" t="s">
        <v>239</v>
      </c>
      <c r="B1" s="75"/>
      <c r="C1" s="182"/>
      <c r="D1" s="26"/>
      <c r="E1" s="67"/>
      <c r="F1" s="26"/>
      <c r="G1" s="19"/>
      <c r="H1" s="19"/>
    </row>
    <row r="2" spans="2:8" s="103" customFormat="1" ht="19.5" customHeight="1" thickBot="1">
      <c r="B2" s="101"/>
      <c r="C2" s="182"/>
      <c r="D2" s="140"/>
      <c r="E2" s="141"/>
      <c r="F2" s="140"/>
      <c r="G2" s="102"/>
      <c r="H2" s="102"/>
    </row>
    <row r="3" spans="1:8" s="103" customFormat="1" ht="19.5" customHeight="1">
      <c r="A3" s="802" t="s">
        <v>62</v>
      </c>
      <c r="B3" s="800" t="s">
        <v>0</v>
      </c>
      <c r="C3" s="700" t="s">
        <v>203</v>
      </c>
      <c r="D3" s="814" t="s">
        <v>196</v>
      </c>
      <c r="E3" s="822" t="s">
        <v>197</v>
      </c>
      <c r="F3" s="814" t="s">
        <v>198</v>
      </c>
      <c r="G3" s="816" t="s">
        <v>199</v>
      </c>
      <c r="H3" s="817"/>
    </row>
    <row r="4" spans="1:8" s="103" customFormat="1" ht="19.5" customHeight="1">
      <c r="A4" s="812"/>
      <c r="B4" s="825"/>
      <c r="C4" s="701"/>
      <c r="D4" s="815"/>
      <c r="E4" s="823"/>
      <c r="F4" s="815"/>
      <c r="G4" s="818"/>
      <c r="H4" s="819"/>
    </row>
    <row r="5" spans="1:8" s="103" customFormat="1" ht="19.5" customHeight="1" thickBot="1">
      <c r="A5" s="813"/>
      <c r="B5" s="826"/>
      <c r="C5" s="702"/>
      <c r="D5" s="719"/>
      <c r="E5" s="824"/>
      <c r="F5" s="719"/>
      <c r="G5" s="820"/>
      <c r="H5" s="821"/>
    </row>
    <row r="6" spans="1:8" s="103" customFormat="1" ht="19.5" customHeight="1">
      <c r="A6" s="106">
        <v>1</v>
      </c>
      <c r="B6" s="239" t="s">
        <v>10</v>
      </c>
      <c r="C6" s="561">
        <v>41730</v>
      </c>
      <c r="D6" s="562">
        <v>1004</v>
      </c>
      <c r="E6" s="562">
        <v>1841</v>
      </c>
      <c r="F6" s="562">
        <v>2678</v>
      </c>
      <c r="G6" s="827" t="s">
        <v>210</v>
      </c>
      <c r="H6" s="828"/>
    </row>
    <row r="7" spans="1:8" s="103" customFormat="1" ht="19.5" customHeight="1">
      <c r="A7" s="108">
        <v>2</v>
      </c>
      <c r="B7" s="240" t="s">
        <v>3</v>
      </c>
      <c r="C7" s="517">
        <v>41730</v>
      </c>
      <c r="D7" s="242">
        <v>1263</v>
      </c>
      <c r="E7" s="242">
        <v>2100</v>
      </c>
      <c r="F7" s="242">
        <v>2937</v>
      </c>
      <c r="G7" s="829" t="s">
        <v>210</v>
      </c>
      <c r="H7" s="830"/>
    </row>
    <row r="8" spans="1:8" s="103" customFormat="1" ht="19.5" customHeight="1">
      <c r="A8" s="108">
        <v>3</v>
      </c>
      <c r="B8" s="240" t="s">
        <v>11</v>
      </c>
      <c r="C8" s="484">
        <v>41730</v>
      </c>
      <c r="D8" s="519">
        <v>1695</v>
      </c>
      <c r="E8" s="519">
        <v>2694</v>
      </c>
      <c r="F8" s="520">
        <v>3693</v>
      </c>
      <c r="G8" s="829" t="s">
        <v>210</v>
      </c>
      <c r="H8" s="830"/>
    </row>
    <row r="9" spans="1:8" s="103" customFormat="1" ht="19.5" customHeight="1">
      <c r="A9" s="108">
        <v>4</v>
      </c>
      <c r="B9" s="240" t="s">
        <v>4</v>
      </c>
      <c r="C9" s="375">
        <v>41730</v>
      </c>
      <c r="D9" s="521">
        <v>2203</v>
      </c>
      <c r="E9" s="521">
        <v>3283</v>
      </c>
      <c r="F9" s="521">
        <v>4363</v>
      </c>
      <c r="G9" s="829" t="s">
        <v>210</v>
      </c>
      <c r="H9" s="830"/>
    </row>
    <row r="10" spans="1:8" s="103" customFormat="1" ht="19.5" customHeight="1">
      <c r="A10" s="108">
        <v>5</v>
      </c>
      <c r="B10" s="240" t="s">
        <v>12</v>
      </c>
      <c r="C10" s="375">
        <v>42186</v>
      </c>
      <c r="D10" s="242">
        <v>1436</v>
      </c>
      <c r="E10" s="242">
        <v>2408</v>
      </c>
      <c r="F10" s="242">
        <v>3380</v>
      </c>
      <c r="G10" s="829" t="s">
        <v>210</v>
      </c>
      <c r="H10" s="830"/>
    </row>
    <row r="11" spans="1:8" s="103" customFormat="1" ht="19.5" customHeight="1">
      <c r="A11" s="108">
        <v>6</v>
      </c>
      <c r="B11" s="240" t="s">
        <v>13</v>
      </c>
      <c r="C11" s="522">
        <v>41730</v>
      </c>
      <c r="D11" s="242">
        <v>1252</v>
      </c>
      <c r="E11" s="242">
        <v>2332</v>
      </c>
      <c r="F11" s="242">
        <v>3412</v>
      </c>
      <c r="G11" s="829" t="s">
        <v>210</v>
      </c>
      <c r="H11" s="830"/>
    </row>
    <row r="12" spans="1:8" s="103" customFormat="1" ht="19.5" customHeight="1">
      <c r="A12" s="108">
        <v>7</v>
      </c>
      <c r="B12" s="240" t="s">
        <v>14</v>
      </c>
      <c r="C12" s="517"/>
      <c r="D12" s="515"/>
      <c r="E12" s="242"/>
      <c r="F12" s="515"/>
      <c r="G12" s="831"/>
      <c r="H12" s="832"/>
    </row>
    <row r="13" spans="1:8" s="103" customFormat="1" ht="19.5" customHeight="1">
      <c r="A13" s="108">
        <v>8</v>
      </c>
      <c r="B13" s="240" t="s">
        <v>15</v>
      </c>
      <c r="C13" s="484">
        <v>41730</v>
      </c>
      <c r="D13" s="242">
        <v>1740</v>
      </c>
      <c r="E13" s="242">
        <v>2685</v>
      </c>
      <c r="F13" s="242">
        <v>3765</v>
      </c>
      <c r="G13" s="829" t="s">
        <v>210</v>
      </c>
      <c r="H13" s="830"/>
    </row>
    <row r="14" spans="1:8" s="103" customFormat="1" ht="19.5" customHeight="1">
      <c r="A14" s="108">
        <v>9</v>
      </c>
      <c r="B14" s="240" t="s">
        <v>16</v>
      </c>
      <c r="C14" s="484">
        <v>41730</v>
      </c>
      <c r="D14" s="242">
        <v>1280</v>
      </c>
      <c r="E14" s="242">
        <v>2215</v>
      </c>
      <c r="F14" s="242">
        <v>3149</v>
      </c>
      <c r="G14" s="829" t="s">
        <v>212</v>
      </c>
      <c r="H14" s="830"/>
    </row>
    <row r="15" spans="1:8" s="103" customFormat="1" ht="19.5" customHeight="1">
      <c r="A15" s="108">
        <v>10</v>
      </c>
      <c r="B15" s="240" t="s">
        <v>17</v>
      </c>
      <c r="C15" s="375">
        <v>41365</v>
      </c>
      <c r="D15" s="242">
        <v>1430</v>
      </c>
      <c r="E15" s="242">
        <v>2265</v>
      </c>
      <c r="F15" s="242">
        <v>3100</v>
      </c>
      <c r="G15" s="829" t="s">
        <v>210</v>
      </c>
      <c r="H15" s="830"/>
    </row>
    <row r="16" spans="1:8" s="103" customFormat="1" ht="19.5" customHeight="1">
      <c r="A16" s="108">
        <v>11</v>
      </c>
      <c r="B16" s="240" t="s">
        <v>18</v>
      </c>
      <c r="C16" s="375">
        <v>41730</v>
      </c>
      <c r="D16" s="242">
        <v>2050</v>
      </c>
      <c r="E16" s="242">
        <v>2970</v>
      </c>
      <c r="F16" s="242">
        <v>3880</v>
      </c>
      <c r="G16" s="829" t="s">
        <v>209</v>
      </c>
      <c r="H16" s="830"/>
    </row>
    <row r="17" spans="1:8" s="103" customFormat="1" ht="19.5" customHeight="1">
      <c r="A17" s="108">
        <v>12</v>
      </c>
      <c r="B17" s="240" t="s">
        <v>38</v>
      </c>
      <c r="C17" s="375">
        <v>41730</v>
      </c>
      <c r="D17" s="242">
        <v>1339</v>
      </c>
      <c r="E17" s="242">
        <v>2176</v>
      </c>
      <c r="F17" s="242">
        <v>3013</v>
      </c>
      <c r="G17" s="829" t="s">
        <v>209</v>
      </c>
      <c r="H17" s="830"/>
    </row>
    <row r="18" spans="1:8" s="103" customFormat="1" ht="19.5" customHeight="1">
      <c r="A18" s="108">
        <v>13</v>
      </c>
      <c r="B18" s="240" t="s">
        <v>19</v>
      </c>
      <c r="C18" s="375">
        <v>41730</v>
      </c>
      <c r="D18" s="242">
        <v>1868</v>
      </c>
      <c r="E18" s="242">
        <v>2786</v>
      </c>
      <c r="F18" s="242">
        <v>3704</v>
      </c>
      <c r="G18" s="829" t="s">
        <v>210</v>
      </c>
      <c r="H18" s="830"/>
    </row>
    <row r="19" spans="1:8" s="103" customFormat="1" ht="19.5" customHeight="1">
      <c r="A19" s="108">
        <v>14</v>
      </c>
      <c r="B19" s="240" t="s">
        <v>20</v>
      </c>
      <c r="C19" s="484">
        <v>42095</v>
      </c>
      <c r="D19" s="242">
        <v>1890</v>
      </c>
      <c r="E19" s="242">
        <v>2780</v>
      </c>
      <c r="F19" s="242">
        <v>3670</v>
      </c>
      <c r="G19" s="829" t="s">
        <v>210</v>
      </c>
      <c r="H19" s="830"/>
    </row>
    <row r="20" spans="1:8" s="103" customFormat="1" ht="19.5" customHeight="1">
      <c r="A20" s="108">
        <v>15</v>
      </c>
      <c r="B20" s="240" t="s">
        <v>42</v>
      </c>
      <c r="C20" s="375">
        <v>41730</v>
      </c>
      <c r="D20" s="242">
        <v>1080</v>
      </c>
      <c r="E20" s="242">
        <v>1640</v>
      </c>
      <c r="F20" s="242">
        <v>2260</v>
      </c>
      <c r="G20" s="829" t="s">
        <v>209</v>
      </c>
      <c r="H20" s="830"/>
    </row>
    <row r="21" spans="1:8" s="103" customFormat="1" ht="19.5" customHeight="1">
      <c r="A21" s="108">
        <v>16</v>
      </c>
      <c r="B21" s="240" t="s">
        <v>21</v>
      </c>
      <c r="C21" s="484">
        <v>42461</v>
      </c>
      <c r="D21" s="242">
        <v>1188</v>
      </c>
      <c r="E21" s="242">
        <v>1728</v>
      </c>
      <c r="F21" s="242">
        <v>2268</v>
      </c>
      <c r="G21" s="829" t="s">
        <v>210</v>
      </c>
      <c r="H21" s="830"/>
    </row>
    <row r="22" spans="1:8" s="103" customFormat="1" ht="19.5" customHeight="1">
      <c r="A22" s="108">
        <v>17</v>
      </c>
      <c r="B22" s="240" t="s">
        <v>22</v>
      </c>
      <c r="C22" s="375">
        <v>37073</v>
      </c>
      <c r="D22" s="242">
        <v>2224</v>
      </c>
      <c r="E22" s="242">
        <v>3412</v>
      </c>
      <c r="F22" s="242">
        <v>4600</v>
      </c>
      <c r="G22" s="829" t="s">
        <v>209</v>
      </c>
      <c r="H22" s="830"/>
    </row>
    <row r="23" spans="1:8" s="103" customFormat="1" ht="19.5" customHeight="1">
      <c r="A23" s="108">
        <v>18</v>
      </c>
      <c r="B23" s="240" t="s">
        <v>43</v>
      </c>
      <c r="C23" s="514"/>
      <c r="D23" s="515"/>
      <c r="E23" s="242"/>
      <c r="F23" s="515"/>
      <c r="G23" s="831"/>
      <c r="H23" s="832"/>
    </row>
    <row r="24" spans="1:8" s="161" customFormat="1" ht="19.5" customHeight="1">
      <c r="A24" s="170">
        <v>19</v>
      </c>
      <c r="B24" s="241" t="s">
        <v>23</v>
      </c>
      <c r="C24" s="375">
        <v>41730</v>
      </c>
      <c r="D24" s="242">
        <v>2050</v>
      </c>
      <c r="E24" s="242">
        <v>2910</v>
      </c>
      <c r="F24" s="242">
        <v>3780</v>
      </c>
      <c r="G24" s="829" t="s">
        <v>210</v>
      </c>
      <c r="H24" s="830"/>
    </row>
    <row r="25" spans="1:8" s="103" customFormat="1" ht="19.5" customHeight="1">
      <c r="A25" s="108">
        <v>20</v>
      </c>
      <c r="B25" s="240" t="s">
        <v>24</v>
      </c>
      <c r="C25" s="375">
        <v>41730</v>
      </c>
      <c r="D25" s="242">
        <v>2052</v>
      </c>
      <c r="E25" s="242">
        <v>3105</v>
      </c>
      <c r="F25" s="242">
        <v>4158</v>
      </c>
      <c r="G25" s="829" t="s">
        <v>210</v>
      </c>
      <c r="H25" s="830"/>
    </row>
    <row r="26" spans="1:8" s="103" customFormat="1" ht="19.5" customHeight="1">
      <c r="A26" s="108">
        <v>21</v>
      </c>
      <c r="B26" s="240" t="s">
        <v>25</v>
      </c>
      <c r="C26" s="375">
        <v>41730</v>
      </c>
      <c r="D26" s="242">
        <v>2160</v>
      </c>
      <c r="E26" s="242">
        <v>3024</v>
      </c>
      <c r="F26" s="242">
        <v>3888</v>
      </c>
      <c r="G26" s="829" t="s">
        <v>211</v>
      </c>
      <c r="H26" s="830"/>
    </row>
    <row r="27" spans="1:8" s="103" customFormat="1" ht="19.5" customHeight="1">
      <c r="A27" s="108">
        <v>22</v>
      </c>
      <c r="B27" s="240" t="s">
        <v>74</v>
      </c>
      <c r="C27" s="484">
        <v>41730</v>
      </c>
      <c r="D27" s="242">
        <v>1900</v>
      </c>
      <c r="E27" s="242">
        <v>2818</v>
      </c>
      <c r="F27" s="242">
        <v>3736</v>
      </c>
      <c r="G27" s="829" t="s">
        <v>210</v>
      </c>
      <c r="H27" s="830"/>
    </row>
    <row r="28" spans="1:8" s="103" customFormat="1" ht="19.5" customHeight="1">
      <c r="A28" s="108">
        <v>23</v>
      </c>
      <c r="B28" s="240" t="s">
        <v>26</v>
      </c>
      <c r="C28" s="484">
        <v>41730</v>
      </c>
      <c r="D28" s="242">
        <v>2680</v>
      </c>
      <c r="E28" s="242">
        <v>3820</v>
      </c>
      <c r="F28" s="242">
        <v>4950</v>
      </c>
      <c r="G28" s="829" t="s">
        <v>209</v>
      </c>
      <c r="H28" s="830"/>
    </row>
    <row r="29" spans="1:8" s="103" customFormat="1" ht="19.5" customHeight="1">
      <c r="A29" s="108">
        <v>24</v>
      </c>
      <c r="B29" s="240" t="s">
        <v>27</v>
      </c>
      <c r="C29" s="484">
        <v>41730</v>
      </c>
      <c r="D29" s="242">
        <v>1660</v>
      </c>
      <c r="E29" s="242">
        <v>2580</v>
      </c>
      <c r="F29" s="242">
        <v>3490</v>
      </c>
      <c r="G29" s="829" t="s">
        <v>210</v>
      </c>
      <c r="H29" s="830"/>
    </row>
    <row r="30" spans="1:8" s="103" customFormat="1" ht="19.5" customHeight="1">
      <c r="A30" s="108">
        <v>25</v>
      </c>
      <c r="B30" s="240" t="s">
        <v>39</v>
      </c>
      <c r="C30" s="484">
        <v>41730</v>
      </c>
      <c r="D30" s="242">
        <v>1296</v>
      </c>
      <c r="E30" s="242">
        <v>2160</v>
      </c>
      <c r="F30" s="242">
        <v>3024</v>
      </c>
      <c r="G30" s="829" t="s">
        <v>210</v>
      </c>
      <c r="H30" s="830"/>
    </row>
    <row r="31" spans="1:8" s="103" customFormat="1" ht="19.5" customHeight="1">
      <c r="A31" s="108">
        <v>26</v>
      </c>
      <c r="B31" s="240" t="s">
        <v>28</v>
      </c>
      <c r="C31" s="375">
        <v>41730</v>
      </c>
      <c r="D31" s="242">
        <v>2376</v>
      </c>
      <c r="E31" s="242">
        <v>3510</v>
      </c>
      <c r="F31" s="242">
        <v>4644</v>
      </c>
      <c r="G31" s="829" t="s">
        <v>210</v>
      </c>
      <c r="H31" s="830"/>
    </row>
    <row r="32" spans="1:8" s="103" customFormat="1" ht="19.5" customHeight="1">
      <c r="A32" s="108">
        <v>27</v>
      </c>
      <c r="B32" s="240" t="s">
        <v>29</v>
      </c>
      <c r="C32" s="375">
        <v>41730</v>
      </c>
      <c r="D32" s="242">
        <v>1450</v>
      </c>
      <c r="E32" s="242">
        <v>2530</v>
      </c>
      <c r="F32" s="242">
        <v>3610</v>
      </c>
      <c r="G32" s="829" t="s">
        <v>210</v>
      </c>
      <c r="H32" s="830"/>
    </row>
    <row r="33" spans="1:8" s="103" customFormat="1" ht="19.5" customHeight="1">
      <c r="A33" s="108">
        <v>28</v>
      </c>
      <c r="B33" s="240" t="s">
        <v>30</v>
      </c>
      <c r="C33" s="484">
        <v>41913</v>
      </c>
      <c r="D33" s="242">
        <v>2310</v>
      </c>
      <c r="E33" s="242">
        <v>3280</v>
      </c>
      <c r="F33" s="242">
        <v>4255</v>
      </c>
      <c r="G33" s="829" t="s">
        <v>210</v>
      </c>
      <c r="H33" s="830"/>
    </row>
    <row r="34" spans="1:8" s="103" customFormat="1" ht="19.5" customHeight="1">
      <c r="A34" s="108">
        <v>29</v>
      </c>
      <c r="B34" s="240" t="s">
        <v>31</v>
      </c>
      <c r="C34" s="484">
        <v>39173</v>
      </c>
      <c r="D34" s="242">
        <v>2110</v>
      </c>
      <c r="E34" s="242">
        <v>3000</v>
      </c>
      <c r="F34" s="242">
        <v>3900</v>
      </c>
      <c r="G34" s="829" t="s">
        <v>211</v>
      </c>
      <c r="H34" s="830"/>
    </row>
    <row r="35" spans="1:8" s="103" customFormat="1" ht="19.5" customHeight="1">
      <c r="A35" s="171">
        <v>30</v>
      </c>
      <c r="B35" s="240" t="s">
        <v>32</v>
      </c>
      <c r="C35" s="484">
        <v>41730</v>
      </c>
      <c r="D35" s="242">
        <v>1900</v>
      </c>
      <c r="E35" s="242">
        <v>2810</v>
      </c>
      <c r="F35" s="242">
        <v>3730</v>
      </c>
      <c r="G35" s="838" t="s">
        <v>242</v>
      </c>
      <c r="H35" s="839"/>
    </row>
    <row r="36" spans="1:8" s="103" customFormat="1" ht="19.5" customHeight="1" thickBot="1">
      <c r="A36" s="443">
        <v>31</v>
      </c>
      <c r="B36" s="431" t="s">
        <v>315</v>
      </c>
      <c r="C36" s="589">
        <v>41730</v>
      </c>
      <c r="D36" s="590">
        <v>1004</v>
      </c>
      <c r="E36" s="590">
        <v>1841</v>
      </c>
      <c r="F36" s="591">
        <v>2678</v>
      </c>
      <c r="G36" s="833" t="s">
        <v>321</v>
      </c>
      <c r="H36" s="834"/>
    </row>
    <row r="37" spans="1:8" s="103" customFormat="1" ht="15.75" customHeight="1">
      <c r="A37" s="172"/>
      <c r="B37" s="243" t="s">
        <v>243</v>
      </c>
      <c r="C37" s="244"/>
      <c r="D37" s="245">
        <f>AVERAGE(D6:D36)</f>
        <v>1720.344827586207</v>
      </c>
      <c r="E37" s="246">
        <f>AVERAGE(E6:E36)</f>
        <v>2644.9310344827586</v>
      </c>
      <c r="F37" s="245">
        <f>AVERAGE(F6:F36)</f>
        <v>3576.3793103448274</v>
      </c>
      <c r="G37" s="247" t="s">
        <v>126</v>
      </c>
      <c r="H37" s="248">
        <f>COUNTIF(G6:G36,"用途別")</f>
        <v>5</v>
      </c>
    </row>
    <row r="38" spans="1:8" s="103" customFormat="1" ht="15.75" customHeight="1">
      <c r="A38" s="173"/>
      <c r="B38" s="238" t="s">
        <v>192</v>
      </c>
      <c r="C38" s="249"/>
      <c r="D38" s="250">
        <f>MIN(D6:D36)</f>
        <v>1004</v>
      </c>
      <c r="E38" s="250">
        <f>MIN(E6:E36)</f>
        <v>1640</v>
      </c>
      <c r="F38" s="250">
        <f>MIN(F6:F36)</f>
        <v>2260</v>
      </c>
      <c r="G38" s="251" t="s">
        <v>200</v>
      </c>
      <c r="H38" s="252">
        <f>COUNTIF(G6:G36,"口径別")</f>
        <v>20</v>
      </c>
    </row>
    <row r="39" spans="1:8" s="103" customFormat="1" ht="15.75" customHeight="1">
      <c r="A39" s="173"/>
      <c r="B39" s="180" t="s">
        <v>193</v>
      </c>
      <c r="C39" s="214"/>
      <c r="D39" s="174">
        <f>MAX(D6:D36)</f>
        <v>2680</v>
      </c>
      <c r="E39" s="174">
        <f>MAX(E6:E36)</f>
        <v>3820</v>
      </c>
      <c r="F39" s="174">
        <f>MAX(F6:F36)</f>
        <v>4950</v>
      </c>
      <c r="G39" s="178" t="s">
        <v>125</v>
      </c>
      <c r="H39" s="218">
        <f>COUNTIF(G6:G36,"併　 用")</f>
        <v>2</v>
      </c>
    </row>
    <row r="40" spans="1:8" s="103" customFormat="1" ht="15.75" customHeight="1" thickBot="1">
      <c r="A40" s="175"/>
      <c r="B40" s="181"/>
      <c r="C40" s="215"/>
      <c r="D40" s="176"/>
      <c r="E40" s="177"/>
      <c r="F40" s="176"/>
      <c r="G40" s="179" t="s">
        <v>127</v>
      </c>
      <c r="H40" s="219">
        <f>COUNTIF(G6:G36,"単一制")</f>
        <v>2</v>
      </c>
    </row>
    <row r="41" spans="2:8" s="103" customFormat="1" ht="9.75" customHeight="1">
      <c r="B41" s="101"/>
      <c r="C41" s="216"/>
      <c r="D41" s="140"/>
      <c r="E41" s="141"/>
      <c r="F41" s="140"/>
      <c r="G41" s="102"/>
      <c r="H41" s="102"/>
    </row>
    <row r="42" spans="2:8" s="103" customFormat="1" ht="27" customHeight="1">
      <c r="B42" s="101"/>
      <c r="C42" s="216"/>
      <c r="D42" s="140"/>
      <c r="E42" s="835" t="s">
        <v>244</v>
      </c>
      <c r="F42" s="836"/>
      <c r="G42" s="836"/>
      <c r="H42" s="836"/>
    </row>
    <row r="43" spans="5:8" ht="13.5">
      <c r="E43" s="837" t="s">
        <v>213</v>
      </c>
      <c r="F43" s="837"/>
      <c r="G43" s="837"/>
      <c r="H43" s="837"/>
    </row>
  </sheetData>
  <sheetProtection/>
  <mergeCells count="40">
    <mergeCell ref="G36:H36"/>
    <mergeCell ref="E42:H42"/>
    <mergeCell ref="E43:H43"/>
    <mergeCell ref="G34:H34"/>
    <mergeCell ref="G35:H35"/>
    <mergeCell ref="G27:H27"/>
    <mergeCell ref="G28:H28"/>
    <mergeCell ref="G30:H30"/>
    <mergeCell ref="G31:H31"/>
    <mergeCell ref="G32:H32"/>
    <mergeCell ref="G33:H33"/>
    <mergeCell ref="G18:H18"/>
    <mergeCell ref="G19:H19"/>
    <mergeCell ref="G20:H20"/>
    <mergeCell ref="G21:H21"/>
    <mergeCell ref="G29:H29"/>
    <mergeCell ref="G22:H22"/>
    <mergeCell ref="G23:H23"/>
    <mergeCell ref="G24:H24"/>
    <mergeCell ref="G25:H25"/>
    <mergeCell ref="G26:H26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3:A5"/>
    <mergeCell ref="D3:D5"/>
    <mergeCell ref="F3:F5"/>
    <mergeCell ref="G3:H5"/>
    <mergeCell ref="E3:E5"/>
    <mergeCell ref="B3:B5"/>
    <mergeCell ref="C3:C5"/>
  </mergeCells>
  <printOptions/>
  <pageMargins left="0.7874015748031497" right="0.7874015748031497" top="0.7874015748031497" bottom="0.7874015748031497" header="0.3937007874015748" footer="0.3937007874015748"/>
  <pageSetup firstPageNumber="27" useFirstPageNumber="1" horizontalDpi="600" verticalDpi="600" orientation="portrait" paperSize="9" scale="96" r:id="rId3"/>
  <headerFooter alignWithMargins="0">
    <oddFooter>&amp;C&amp;"ＭＳ Ｐ明朝,標準"-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J6" sqref="J6"/>
    </sheetView>
  </sheetViews>
  <sheetFormatPr defaultColWidth="11.25390625" defaultRowHeight="12.75"/>
  <cols>
    <col min="1" max="1" width="5.625" style="15" customWidth="1"/>
    <col min="2" max="2" width="14.625" style="84" customWidth="1"/>
    <col min="3" max="9" width="10.125" style="1" customWidth="1"/>
    <col min="10" max="11" width="10.625" style="1" customWidth="1"/>
    <col min="12" max="16384" width="11.25390625" style="1" customWidth="1"/>
  </cols>
  <sheetData>
    <row r="1" spans="1:11" s="81" customFormat="1" ht="19.5" customHeight="1">
      <c r="A1" s="80" t="s">
        <v>102</v>
      </c>
      <c r="B1" s="75"/>
      <c r="C1" s="19"/>
      <c r="D1" s="470"/>
      <c r="E1" s="19"/>
      <c r="F1" s="19"/>
      <c r="G1" s="19"/>
      <c r="H1" s="19"/>
      <c r="I1" s="19"/>
      <c r="J1" s="19"/>
      <c r="K1" s="19"/>
    </row>
    <row r="2" spans="1:11" s="103" customFormat="1" ht="19.5" customHeight="1" thickBo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103" customFormat="1" ht="19.5" customHeight="1">
      <c r="A3" s="802" t="s">
        <v>71</v>
      </c>
      <c r="B3" s="852" t="s">
        <v>0</v>
      </c>
      <c r="C3" s="843" t="s">
        <v>240</v>
      </c>
      <c r="D3" s="844"/>
      <c r="E3" s="844"/>
      <c r="F3" s="844"/>
      <c r="G3" s="844"/>
      <c r="H3" s="844"/>
      <c r="I3" s="844"/>
      <c r="J3" s="845"/>
      <c r="K3" s="840" t="s">
        <v>241</v>
      </c>
    </row>
    <row r="4" spans="1:11" s="103" customFormat="1" ht="19.5" customHeight="1">
      <c r="A4" s="812"/>
      <c r="B4" s="853"/>
      <c r="C4" s="846" t="s">
        <v>69</v>
      </c>
      <c r="D4" s="847" t="s">
        <v>72</v>
      </c>
      <c r="E4" s="848"/>
      <c r="F4" s="815" t="s">
        <v>70</v>
      </c>
      <c r="G4" s="849" t="s">
        <v>128</v>
      </c>
      <c r="H4" s="849" t="s">
        <v>149</v>
      </c>
      <c r="I4" s="849" t="s">
        <v>129</v>
      </c>
      <c r="J4" s="850" t="s">
        <v>214</v>
      </c>
      <c r="K4" s="841"/>
    </row>
    <row r="5" spans="1:11" s="103" customFormat="1" ht="36" customHeight="1" thickBot="1">
      <c r="A5" s="813"/>
      <c r="B5" s="854"/>
      <c r="C5" s="846"/>
      <c r="D5" s="104" t="s">
        <v>130</v>
      </c>
      <c r="E5" s="105" t="s">
        <v>73</v>
      </c>
      <c r="F5" s="815"/>
      <c r="G5" s="815"/>
      <c r="H5" s="815"/>
      <c r="I5" s="849"/>
      <c r="J5" s="851"/>
      <c r="K5" s="842"/>
    </row>
    <row r="6" spans="1:11" s="103" customFormat="1" ht="30" customHeight="1">
      <c r="A6" s="106">
        <v>1</v>
      </c>
      <c r="B6" s="107" t="s">
        <v>10</v>
      </c>
      <c r="C6" s="351">
        <f>'管種別延長 (内訳)印刷せず'!J7</f>
        <v>83125</v>
      </c>
      <c r="D6" s="292">
        <f>'管種別延長 (内訳)印刷せず'!O7</f>
        <v>277155</v>
      </c>
      <c r="E6" s="352">
        <f>'管種別延長 (内訳)印刷せず'!X7</f>
        <v>843752</v>
      </c>
      <c r="F6" s="292">
        <f>'管種別延長 (内訳)印刷せず'!AC7</f>
        <v>31848</v>
      </c>
      <c r="G6" s="353">
        <f>'管種別延長 (内訳)印刷せず'!AH7</f>
        <v>0</v>
      </c>
      <c r="H6" s="292">
        <f>'管種別延長 (内訳)印刷せず'!AM7</f>
        <v>529548</v>
      </c>
      <c r="I6" s="292">
        <f>'管種別延長 (内訳)印刷せず'!AR7</f>
        <v>0</v>
      </c>
      <c r="J6" s="354">
        <f>'管種別延長 (内訳)印刷せず'!AW7</f>
        <v>33891</v>
      </c>
      <c r="K6" s="296">
        <f>SUM(C6:J6)</f>
        <v>1799319</v>
      </c>
    </row>
    <row r="7" spans="1:11" s="103" customFormat="1" ht="30" customHeight="1">
      <c r="A7" s="108">
        <v>2</v>
      </c>
      <c r="B7" s="109" t="s">
        <v>3</v>
      </c>
      <c r="C7" s="355">
        <f>'管種別延長 (内訳)印刷せず'!J8</f>
        <v>1117</v>
      </c>
      <c r="D7" s="355">
        <f>'管種別延長 (内訳)印刷せず'!O8</f>
        <v>32085</v>
      </c>
      <c r="E7" s="356">
        <f>'管種別延長 (内訳)印刷せず'!X8</f>
        <v>303514</v>
      </c>
      <c r="F7" s="355">
        <f>'管種別延長 (内訳)印刷せず'!AC8</f>
        <v>4418</v>
      </c>
      <c r="G7" s="357">
        <f>'管種別延長 (内訳)印刷せず'!AH8</f>
        <v>5224</v>
      </c>
      <c r="H7" s="355">
        <f>'管種別延長 (内訳)印刷せず'!AM8</f>
        <v>184457</v>
      </c>
      <c r="I7" s="355">
        <f>'管種別延長 (内訳)印刷せず'!AR8</f>
        <v>0</v>
      </c>
      <c r="J7" s="358">
        <f>'管種別延長 (内訳)印刷せず'!AW8</f>
        <v>9581</v>
      </c>
      <c r="K7" s="359">
        <f aca="true" t="shared" si="0" ref="K7:K35">SUM(C7:J7)</f>
        <v>540396</v>
      </c>
    </row>
    <row r="8" spans="1:11" s="103" customFormat="1" ht="30" customHeight="1">
      <c r="A8" s="108">
        <v>3</v>
      </c>
      <c r="B8" s="109" t="s">
        <v>11</v>
      </c>
      <c r="C8" s="355">
        <f>'管種別延長 (内訳)印刷せず'!J9</f>
        <v>112</v>
      </c>
      <c r="D8" s="355">
        <f>'管種別延長 (内訳)印刷せず'!O9</f>
        <v>38373</v>
      </c>
      <c r="E8" s="356">
        <f>'管種別延長 (内訳)印刷せず'!X9</f>
        <v>482114</v>
      </c>
      <c r="F8" s="355">
        <f>'管種別延長 (内訳)印刷せず'!AC9</f>
        <v>2261</v>
      </c>
      <c r="G8" s="357">
        <f>'管種別延長 (内訳)印刷せず'!AH9</f>
        <v>1455</v>
      </c>
      <c r="H8" s="355">
        <f>'管種別延長 (内訳)印刷せず'!AM9</f>
        <v>64371</v>
      </c>
      <c r="I8" s="355">
        <f>'管種別延長 (内訳)印刷せず'!AR9</f>
        <v>0</v>
      </c>
      <c r="J8" s="358">
        <f>'管種別延長 (内訳)印刷せず'!AW9</f>
        <v>4004</v>
      </c>
      <c r="K8" s="359">
        <f t="shared" si="0"/>
        <v>592690</v>
      </c>
    </row>
    <row r="9" spans="1:11" s="103" customFormat="1" ht="30" customHeight="1">
      <c r="A9" s="108">
        <v>4</v>
      </c>
      <c r="B9" s="109" t="s">
        <v>4</v>
      </c>
      <c r="C9" s="355">
        <f>'管種別延長 (内訳)印刷せず'!J10</f>
        <v>10616</v>
      </c>
      <c r="D9" s="355">
        <f>'管種別延長 (内訳)印刷せず'!O10</f>
        <v>22631</v>
      </c>
      <c r="E9" s="356">
        <f>'管種別延長 (内訳)印刷せず'!X10</f>
        <v>146592</v>
      </c>
      <c r="F9" s="355">
        <f>'管種別延長 (内訳)印刷せず'!AC10</f>
        <v>1154</v>
      </c>
      <c r="G9" s="357">
        <f>'管種別延長 (内訳)印刷せず'!AH10</f>
        <v>11921</v>
      </c>
      <c r="H9" s="355">
        <f>'管種別延長 (内訳)印刷せず'!AM10</f>
        <v>25457</v>
      </c>
      <c r="I9" s="355">
        <f>'管種別延長 (内訳)印刷せず'!AR10</f>
        <v>0</v>
      </c>
      <c r="J9" s="358">
        <f>'管種別延長 (内訳)印刷せず'!AW10</f>
        <v>84</v>
      </c>
      <c r="K9" s="359">
        <f t="shared" si="0"/>
        <v>218455</v>
      </c>
    </row>
    <row r="10" spans="1:11" s="103" customFormat="1" ht="30" customHeight="1">
      <c r="A10" s="108">
        <v>5</v>
      </c>
      <c r="B10" s="109" t="s">
        <v>12</v>
      </c>
      <c r="C10" s="355">
        <f>'管種別延長 (内訳)印刷せず'!J11</f>
        <v>20092</v>
      </c>
      <c r="D10" s="355">
        <f>'管種別延長 (内訳)印刷せず'!O11</f>
        <v>22682</v>
      </c>
      <c r="E10" s="356">
        <f>'管種別延長 (内訳)印刷せず'!X11</f>
        <v>231869</v>
      </c>
      <c r="F10" s="355">
        <f>'管種別延長 (内訳)印刷せず'!AC11</f>
        <v>9918</v>
      </c>
      <c r="G10" s="357">
        <f>'管種別延長 (内訳)印刷せず'!AH11</f>
        <v>101</v>
      </c>
      <c r="H10" s="355">
        <f>'管種別延長 (内訳)印刷せず'!AM11</f>
        <v>135436</v>
      </c>
      <c r="I10" s="355">
        <f>'管種別延長 (内訳)印刷せず'!AR11</f>
        <v>0</v>
      </c>
      <c r="J10" s="358">
        <f>'管種別延長 (内訳)印刷せず'!AW11</f>
        <v>23126</v>
      </c>
      <c r="K10" s="359">
        <f t="shared" si="0"/>
        <v>443224</v>
      </c>
    </row>
    <row r="11" spans="1:11" s="103" customFormat="1" ht="30" customHeight="1">
      <c r="A11" s="108">
        <v>6</v>
      </c>
      <c r="B11" s="109" t="s">
        <v>13</v>
      </c>
      <c r="C11" s="355">
        <f>'管種別延長 (内訳)印刷せず'!J12</f>
        <v>0</v>
      </c>
      <c r="D11" s="355">
        <f>'管種別延長 (内訳)印刷せず'!O12</f>
        <v>90828</v>
      </c>
      <c r="E11" s="356">
        <f>'管種別延長 (内訳)印刷せず'!X12</f>
        <v>190522</v>
      </c>
      <c r="F11" s="355">
        <f>'管種別延長 (内訳)印刷せず'!AC12</f>
        <v>2197</v>
      </c>
      <c r="G11" s="357">
        <f>'管種別延長 (内訳)印刷せず'!AH12</f>
        <v>5850</v>
      </c>
      <c r="H11" s="355">
        <f>'管種別延長 (内訳)印刷せず'!AM12</f>
        <v>12825</v>
      </c>
      <c r="I11" s="355">
        <f>'管種別延長 (内訳)印刷せず'!AR12</f>
        <v>0</v>
      </c>
      <c r="J11" s="358">
        <f>'管種別延長 (内訳)印刷せず'!AW12</f>
        <v>47145</v>
      </c>
      <c r="K11" s="359">
        <f t="shared" si="0"/>
        <v>349367</v>
      </c>
    </row>
    <row r="12" spans="1:11" s="103" customFormat="1" ht="30" customHeight="1">
      <c r="A12" s="108">
        <v>7</v>
      </c>
      <c r="B12" s="109" t="s">
        <v>14</v>
      </c>
      <c r="C12" s="355"/>
      <c r="D12" s="355"/>
      <c r="E12" s="356"/>
      <c r="F12" s="355"/>
      <c r="G12" s="357"/>
      <c r="H12" s="355"/>
      <c r="I12" s="355"/>
      <c r="J12" s="358"/>
      <c r="K12" s="359"/>
    </row>
    <row r="13" spans="1:11" s="103" customFormat="1" ht="30" customHeight="1">
      <c r="A13" s="108">
        <v>8</v>
      </c>
      <c r="B13" s="109" t="s">
        <v>15</v>
      </c>
      <c r="C13" s="355">
        <f>'管種別延長 (内訳)印刷せず'!J14</f>
        <v>12</v>
      </c>
      <c r="D13" s="355">
        <f>'管種別延長 (内訳)印刷せず'!O14</f>
        <v>15454</v>
      </c>
      <c r="E13" s="356">
        <f>'管種別延長 (内訳)印刷せず'!X14</f>
        <v>156791</v>
      </c>
      <c r="F13" s="355">
        <f>'管種別延長 (内訳)印刷せず'!AC14</f>
        <v>3776</v>
      </c>
      <c r="G13" s="357">
        <f>'管種別延長 (内訳)印刷せず'!AH14</f>
        <v>33796</v>
      </c>
      <c r="H13" s="355">
        <f>'管種別延長 (内訳)印刷せず'!AM14</f>
        <v>64170</v>
      </c>
      <c r="I13" s="355">
        <f>'管種別延長 (内訳)印刷せず'!AR14</f>
        <v>0</v>
      </c>
      <c r="J13" s="358">
        <f>'管種別延長 (内訳)印刷せず'!AW14</f>
        <v>3090</v>
      </c>
      <c r="K13" s="359">
        <f t="shared" si="0"/>
        <v>277089</v>
      </c>
    </row>
    <row r="14" spans="1:11" s="103" customFormat="1" ht="30" customHeight="1">
      <c r="A14" s="108">
        <v>9</v>
      </c>
      <c r="B14" s="109" t="s">
        <v>16</v>
      </c>
      <c r="C14" s="355">
        <f>'管種別延長 (内訳)印刷せず'!J15</f>
        <v>11264</v>
      </c>
      <c r="D14" s="355">
        <f>'管種別延長 (内訳)印刷せず'!O15</f>
        <v>55835</v>
      </c>
      <c r="E14" s="356">
        <f>'管種別延長 (内訳)印刷せず'!X15</f>
        <v>511690</v>
      </c>
      <c r="F14" s="355">
        <f>'管種別延長 (内訳)印刷せず'!AC15</f>
        <v>84409</v>
      </c>
      <c r="G14" s="357">
        <f>'管種別延長 (内訳)印刷せず'!AH15</f>
        <v>0</v>
      </c>
      <c r="H14" s="355">
        <f>'管種別延長 (内訳)印刷せず'!AM15</f>
        <v>7329</v>
      </c>
      <c r="I14" s="355">
        <f>'管種別延長 (内訳)印刷せず'!AR15</f>
        <v>0</v>
      </c>
      <c r="J14" s="358">
        <f>'管種別延長 (内訳)印刷せず'!AW15</f>
        <v>7642</v>
      </c>
      <c r="K14" s="359">
        <f t="shared" si="0"/>
        <v>678169</v>
      </c>
    </row>
    <row r="15" spans="1:11" s="103" customFormat="1" ht="30" customHeight="1">
      <c r="A15" s="108">
        <v>10</v>
      </c>
      <c r="B15" s="109" t="s">
        <v>17</v>
      </c>
      <c r="C15" s="355">
        <f>'管種別延長 (内訳)印刷せず'!J16</f>
        <v>0</v>
      </c>
      <c r="D15" s="355">
        <f>'管種別延長 (内訳)印刷せず'!O16</f>
        <v>13175</v>
      </c>
      <c r="E15" s="356">
        <f>'管種別延長 (内訳)印刷せず'!X16</f>
        <v>96477</v>
      </c>
      <c r="F15" s="355">
        <f>'管種別延長 (内訳)印刷せず'!AC16</f>
        <v>0</v>
      </c>
      <c r="G15" s="357">
        <f>'管種別延長 (内訳)印刷せず'!AH16</f>
        <v>403</v>
      </c>
      <c r="H15" s="355">
        <f>'管種別延長 (内訳)印刷せず'!AM16</f>
        <v>115282</v>
      </c>
      <c r="I15" s="355">
        <f>'管種別延長 (内訳)印刷せず'!AR16</f>
        <v>0</v>
      </c>
      <c r="J15" s="358">
        <f>'管種別延長 (内訳)印刷せず'!AW16</f>
        <v>15507</v>
      </c>
      <c r="K15" s="359">
        <f t="shared" si="0"/>
        <v>240844</v>
      </c>
    </row>
    <row r="16" spans="1:11" s="103" customFormat="1" ht="30" customHeight="1">
      <c r="A16" s="108">
        <v>11</v>
      </c>
      <c r="B16" s="109" t="s">
        <v>18</v>
      </c>
      <c r="C16" s="355">
        <f>'管種別延長 (内訳)印刷せず'!J17</f>
        <v>0</v>
      </c>
      <c r="D16" s="355">
        <f>'管種別延長 (内訳)印刷せず'!O17</f>
        <v>0</v>
      </c>
      <c r="E16" s="356">
        <f>'管種別延長 (内訳)印刷せず'!X17</f>
        <v>47026</v>
      </c>
      <c r="F16" s="355">
        <f>'管種別延長 (内訳)印刷せず'!AC17</f>
        <v>5019</v>
      </c>
      <c r="G16" s="357">
        <f>'管種別延長 (内訳)印刷せず'!AH17</f>
        <v>4713</v>
      </c>
      <c r="H16" s="355">
        <f>'管種別延長 (内訳)印刷せず'!AM17</f>
        <v>166926</v>
      </c>
      <c r="I16" s="355">
        <f>'管種別延長 (内訳)印刷せず'!AR17</f>
        <v>0</v>
      </c>
      <c r="J16" s="358">
        <f>'管種別延長 (内訳)印刷せず'!AW17</f>
        <v>0</v>
      </c>
      <c r="K16" s="359">
        <f t="shared" si="0"/>
        <v>223684</v>
      </c>
    </row>
    <row r="17" spans="1:11" s="103" customFormat="1" ht="30" customHeight="1">
      <c r="A17" s="108">
        <v>12</v>
      </c>
      <c r="B17" s="109" t="s">
        <v>38</v>
      </c>
      <c r="C17" s="355">
        <f>'管種別延長 (内訳)印刷せず'!J18</f>
        <v>11105</v>
      </c>
      <c r="D17" s="355">
        <f>'管種別延長 (内訳)印刷せず'!O18</f>
        <v>4029</v>
      </c>
      <c r="E17" s="356">
        <f>'管種別延長 (内訳)印刷せず'!X18</f>
        <v>190333</v>
      </c>
      <c r="F17" s="355">
        <f>'管種別延長 (内訳)印刷せず'!AC18</f>
        <v>4992</v>
      </c>
      <c r="G17" s="357">
        <f>'管種別延長 (内訳)印刷せず'!AH18</f>
        <v>1026</v>
      </c>
      <c r="H17" s="355">
        <f>'管種別延長 (内訳)印刷せず'!AM18</f>
        <v>89188</v>
      </c>
      <c r="I17" s="355">
        <f>'管種別延長 (内訳)印刷せず'!AR18</f>
        <v>0</v>
      </c>
      <c r="J17" s="358">
        <f>'管種別延長 (内訳)印刷せず'!AW18</f>
        <v>136</v>
      </c>
      <c r="K17" s="359">
        <f t="shared" si="0"/>
        <v>300809</v>
      </c>
    </row>
    <row r="18" spans="1:11" s="103" customFormat="1" ht="30" customHeight="1">
      <c r="A18" s="108">
        <v>13</v>
      </c>
      <c r="B18" s="109" t="s">
        <v>19</v>
      </c>
      <c r="C18" s="355">
        <f>'管種別延長 (内訳)印刷せず'!J19</f>
        <v>5451</v>
      </c>
      <c r="D18" s="355">
        <f>'管種別延長 (内訳)印刷せず'!O19</f>
        <v>3408</v>
      </c>
      <c r="E18" s="356">
        <f>'管種別延長 (内訳)印刷せず'!X19</f>
        <v>79963</v>
      </c>
      <c r="F18" s="355">
        <f>'管種別延長 (内訳)印刷せず'!AC19</f>
        <v>434</v>
      </c>
      <c r="G18" s="357">
        <f>'管種別延長 (内訳)印刷せず'!AH19</f>
        <v>1638</v>
      </c>
      <c r="H18" s="355">
        <f>'管種別延長 (内訳)印刷せず'!AM19</f>
        <v>51929</v>
      </c>
      <c r="I18" s="355">
        <f>'管種別延長 (内訳)印刷せず'!AR19</f>
        <v>0</v>
      </c>
      <c r="J18" s="358">
        <f>'管種別延長 (内訳)印刷せず'!AW19</f>
        <v>13852</v>
      </c>
      <c r="K18" s="359">
        <f t="shared" si="0"/>
        <v>156675</v>
      </c>
    </row>
    <row r="19" spans="1:11" s="103" customFormat="1" ht="30" customHeight="1">
      <c r="A19" s="108">
        <v>14</v>
      </c>
      <c r="B19" s="109" t="s">
        <v>20</v>
      </c>
      <c r="C19" s="355">
        <f>'管種別延長 (内訳)印刷せず'!J20</f>
        <v>5407</v>
      </c>
      <c r="D19" s="355">
        <f>'管種別延長 (内訳)印刷せず'!O20</f>
        <v>11287</v>
      </c>
      <c r="E19" s="356">
        <f>'管種別延長 (内訳)印刷せず'!X20</f>
        <v>88986</v>
      </c>
      <c r="F19" s="355">
        <f>'管種別延長 (内訳)印刷せず'!AC20</f>
        <v>1079</v>
      </c>
      <c r="G19" s="357">
        <f>'管種別延長 (内訳)印刷せず'!AH20</f>
        <v>0</v>
      </c>
      <c r="H19" s="355">
        <f>'管種別延長 (内訳)印刷せず'!AM20</f>
        <v>5507</v>
      </c>
      <c r="I19" s="355">
        <f>'管種別延長 (内訳)印刷せず'!AR20</f>
        <v>0</v>
      </c>
      <c r="J19" s="358">
        <f>'管種別延長 (内訳)印刷せず'!AW20</f>
        <v>132</v>
      </c>
      <c r="K19" s="359">
        <f t="shared" si="0"/>
        <v>112398</v>
      </c>
    </row>
    <row r="20" spans="1:11" s="103" customFormat="1" ht="30" customHeight="1">
      <c r="A20" s="108">
        <v>15</v>
      </c>
      <c r="B20" s="109" t="s">
        <v>42</v>
      </c>
      <c r="C20" s="355">
        <f>'管種別延長 (内訳)印刷せず'!J21</f>
        <v>17250</v>
      </c>
      <c r="D20" s="355">
        <f>'管種別延長 (内訳)印刷せず'!O21</f>
        <v>9775</v>
      </c>
      <c r="E20" s="356">
        <f>'管種別延長 (内訳)印刷せず'!X21</f>
        <v>87015</v>
      </c>
      <c r="F20" s="355">
        <f>'管種別延長 (内訳)印刷せず'!AC21</f>
        <v>2597</v>
      </c>
      <c r="G20" s="357">
        <f>'管種別延長 (内訳)印刷せず'!AH21</f>
        <v>260</v>
      </c>
      <c r="H20" s="355">
        <f>'管種別延長 (内訳)印刷せず'!AM21</f>
        <v>106878</v>
      </c>
      <c r="I20" s="355">
        <f>'管種別延長 (内訳)印刷せず'!AR21</f>
        <v>0</v>
      </c>
      <c r="J20" s="358">
        <f>'管種別延長 (内訳)印刷せず'!AW21</f>
        <v>5113</v>
      </c>
      <c r="K20" s="359">
        <f t="shared" si="0"/>
        <v>228888</v>
      </c>
    </row>
    <row r="21" spans="1:11" s="103" customFormat="1" ht="30" customHeight="1">
      <c r="A21" s="108">
        <v>16</v>
      </c>
      <c r="B21" s="109" t="s">
        <v>21</v>
      </c>
      <c r="C21" s="355">
        <f>'管種別延長 (内訳)印刷せず'!J22</f>
        <v>0</v>
      </c>
      <c r="D21" s="355">
        <f>'管種別延長 (内訳)印刷せず'!O22</f>
        <v>2561</v>
      </c>
      <c r="E21" s="356">
        <f>'管種別延長 (内訳)印刷せず'!X22</f>
        <v>124137</v>
      </c>
      <c r="F21" s="355">
        <f>'管種別延長 (内訳)印刷せず'!AC22</f>
        <v>615</v>
      </c>
      <c r="G21" s="357">
        <f>'管種別延長 (内訳)印刷せず'!AH22</f>
        <v>153</v>
      </c>
      <c r="H21" s="355">
        <f>'管種別延長 (内訳)印刷せず'!AM22</f>
        <v>63109</v>
      </c>
      <c r="I21" s="355">
        <f>'管種別延長 (内訳)印刷せず'!AR22</f>
        <v>0</v>
      </c>
      <c r="J21" s="358">
        <f>'管種別延長 (内訳)印刷せず'!AW22</f>
        <v>3785</v>
      </c>
      <c r="K21" s="359">
        <f t="shared" si="0"/>
        <v>194360</v>
      </c>
    </row>
    <row r="22" spans="1:11" s="103" customFormat="1" ht="30" customHeight="1">
      <c r="A22" s="108">
        <v>17</v>
      </c>
      <c r="B22" s="109" t="s">
        <v>22</v>
      </c>
      <c r="C22" s="355">
        <f>'管種別延長 (内訳)印刷せず'!J23</f>
        <v>0</v>
      </c>
      <c r="D22" s="355">
        <f>'管種別延長 (内訳)印刷せず'!O23</f>
        <v>1280</v>
      </c>
      <c r="E22" s="356">
        <f>'管種別延長 (内訳)印刷せず'!X23</f>
        <v>26307</v>
      </c>
      <c r="F22" s="355">
        <f>'管種別延長 (内訳)印刷せず'!AC23</f>
        <v>104</v>
      </c>
      <c r="G22" s="357">
        <f>'管種別延長 (内訳)印刷せず'!AH23</f>
        <v>3497</v>
      </c>
      <c r="H22" s="355">
        <f>'管種別延長 (内訳)印刷せず'!AM23</f>
        <v>18347</v>
      </c>
      <c r="I22" s="355">
        <f>'管種別延長 (内訳)印刷せず'!AR23</f>
        <v>0</v>
      </c>
      <c r="J22" s="358">
        <f>'管種別延長 (内訳)印刷せず'!AW23</f>
        <v>13620</v>
      </c>
      <c r="K22" s="359">
        <f t="shared" si="0"/>
        <v>63155</v>
      </c>
    </row>
    <row r="23" spans="1:11" s="103" customFormat="1" ht="30" customHeight="1">
      <c r="A23" s="108">
        <v>18</v>
      </c>
      <c r="B23" s="109" t="s">
        <v>43</v>
      </c>
      <c r="C23" s="355"/>
      <c r="D23" s="355"/>
      <c r="E23" s="356"/>
      <c r="F23" s="355"/>
      <c r="G23" s="357"/>
      <c r="H23" s="355"/>
      <c r="I23" s="355"/>
      <c r="J23" s="358"/>
      <c r="K23" s="359"/>
    </row>
    <row r="24" spans="1:11" s="103" customFormat="1" ht="30" customHeight="1">
      <c r="A24" s="108">
        <v>19</v>
      </c>
      <c r="B24" s="109" t="s">
        <v>23</v>
      </c>
      <c r="C24" s="355">
        <f>'管種別延長 (内訳)印刷せず'!J25</f>
        <v>0</v>
      </c>
      <c r="D24" s="355">
        <f>'管種別延長 (内訳)印刷せず'!O25</f>
        <v>331</v>
      </c>
      <c r="E24" s="356">
        <f>'管種別延長 (内訳)印刷せず'!X25</f>
        <v>6649</v>
      </c>
      <c r="F24" s="355">
        <f>'管種別延長 (内訳)印刷せず'!AC25</f>
        <v>0</v>
      </c>
      <c r="G24" s="357">
        <f>'管種別延長 (内訳)印刷せず'!AH25</f>
        <v>452</v>
      </c>
      <c r="H24" s="355">
        <f>'管種別延長 (内訳)印刷せず'!AM25</f>
        <v>44941</v>
      </c>
      <c r="I24" s="355">
        <f>'管種別延長 (内訳)印刷せず'!AR25</f>
        <v>0</v>
      </c>
      <c r="J24" s="358">
        <f>'管種別延長 (内訳)印刷せず'!AW25</f>
        <v>0</v>
      </c>
      <c r="K24" s="359">
        <f t="shared" si="0"/>
        <v>52373</v>
      </c>
    </row>
    <row r="25" spans="1:11" s="103" customFormat="1" ht="30" customHeight="1">
      <c r="A25" s="108">
        <v>20</v>
      </c>
      <c r="B25" s="109" t="s">
        <v>24</v>
      </c>
      <c r="C25" s="355">
        <f>'管種別延長 (内訳)印刷せず'!J26</f>
        <v>22873</v>
      </c>
      <c r="D25" s="355">
        <f>'管種別延長 (内訳)印刷せず'!O26</f>
        <v>1314</v>
      </c>
      <c r="E25" s="356">
        <f>'管種別延長 (内訳)印刷せず'!X26</f>
        <v>60061</v>
      </c>
      <c r="F25" s="355">
        <f>'管種別延長 (内訳)印刷せず'!AC26</f>
        <v>1932</v>
      </c>
      <c r="G25" s="357">
        <f>'管種別延長 (内訳)印刷せず'!AH26</f>
        <v>3219</v>
      </c>
      <c r="H25" s="355">
        <f>'管種別延長 (内訳)印刷せず'!AM26</f>
        <v>52337</v>
      </c>
      <c r="I25" s="355">
        <f>'管種別延長 (内訳)印刷せず'!AR26</f>
        <v>0</v>
      </c>
      <c r="J25" s="358">
        <f>'管種別延長 (内訳)印刷せず'!AW26</f>
        <v>326</v>
      </c>
      <c r="K25" s="359">
        <f t="shared" si="0"/>
        <v>142062</v>
      </c>
    </row>
    <row r="26" spans="1:11" s="103" customFormat="1" ht="30" customHeight="1">
      <c r="A26" s="108">
        <v>21</v>
      </c>
      <c r="B26" s="109" t="s">
        <v>25</v>
      </c>
      <c r="C26" s="355">
        <f>'管種別延長 (内訳)印刷せず'!J27</f>
        <v>462</v>
      </c>
      <c r="D26" s="355">
        <f>'管種別延長 (内訳)印刷せず'!O27</f>
        <v>1196</v>
      </c>
      <c r="E26" s="356">
        <f>'管種別延長 (内訳)印刷せず'!X27</f>
        <v>108024</v>
      </c>
      <c r="F26" s="355">
        <f>'管種別延長 (内訳)印刷せず'!AC27</f>
        <v>2120</v>
      </c>
      <c r="G26" s="357">
        <f>'管種別延長 (内訳)印刷せず'!AH27</f>
        <v>2408</v>
      </c>
      <c r="H26" s="355">
        <f>'管種別延長 (内訳)印刷せず'!AM27</f>
        <v>37363</v>
      </c>
      <c r="I26" s="355">
        <f>'管種別延長 (内訳)印刷せず'!AR27</f>
        <v>0</v>
      </c>
      <c r="J26" s="358">
        <f>'管種別延長 (内訳)印刷せず'!AW27</f>
        <v>3813</v>
      </c>
      <c r="K26" s="359">
        <f t="shared" si="0"/>
        <v>155386</v>
      </c>
    </row>
    <row r="27" spans="1:11" s="103" customFormat="1" ht="30" customHeight="1">
      <c r="A27" s="108">
        <v>22</v>
      </c>
      <c r="B27" s="109" t="s">
        <v>74</v>
      </c>
      <c r="C27" s="355">
        <f>'管種別延長 (内訳)印刷せず'!J28</f>
        <v>0</v>
      </c>
      <c r="D27" s="355">
        <f>'管種別延長 (内訳)印刷せず'!O28</f>
        <v>13127</v>
      </c>
      <c r="E27" s="356">
        <f>'管種別延長 (内訳)印刷せず'!X28</f>
        <v>31522</v>
      </c>
      <c r="F27" s="355">
        <f>'管種別延長 (内訳)印刷せず'!AC28</f>
        <v>1202</v>
      </c>
      <c r="G27" s="357">
        <f>'管種別延長 (内訳)印刷せず'!AH28</f>
        <v>0</v>
      </c>
      <c r="H27" s="355">
        <f>'管種別延長 (内訳)印刷せず'!AM28</f>
        <v>52100</v>
      </c>
      <c r="I27" s="355">
        <f>'管種別延長 (内訳)印刷せず'!AR28</f>
        <v>0</v>
      </c>
      <c r="J27" s="358">
        <f>'管種別延長 (内訳)印刷せず'!AW28</f>
        <v>74241</v>
      </c>
      <c r="K27" s="359">
        <f t="shared" si="0"/>
        <v>172192</v>
      </c>
    </row>
    <row r="28" spans="1:11" s="103" customFormat="1" ht="30" customHeight="1">
      <c r="A28" s="108">
        <v>23</v>
      </c>
      <c r="B28" s="109" t="s">
        <v>26</v>
      </c>
      <c r="C28" s="355">
        <f>'管種別延長 (内訳)印刷せず'!J29</f>
        <v>8867</v>
      </c>
      <c r="D28" s="355">
        <f>'管種別延長 (内訳)印刷せず'!O29</f>
        <v>0</v>
      </c>
      <c r="E28" s="356">
        <f>'管種別延長 (内訳)印刷せず'!X29</f>
        <v>12816</v>
      </c>
      <c r="F28" s="355">
        <f>'管種別延長 (内訳)印刷せず'!AC29</f>
        <v>1361</v>
      </c>
      <c r="G28" s="357">
        <f>'管種別延長 (内訳)印刷せず'!AH29</f>
        <v>3083</v>
      </c>
      <c r="H28" s="355">
        <f>'管種別延長 (内訳)印刷せず'!AM29</f>
        <v>46149</v>
      </c>
      <c r="I28" s="355">
        <f>'管種別延長 (内訳)印刷せず'!AR29</f>
        <v>0</v>
      </c>
      <c r="J28" s="358">
        <f>'管種別延長 (内訳)印刷せず'!AW29</f>
        <v>4738</v>
      </c>
      <c r="K28" s="359">
        <f t="shared" si="0"/>
        <v>77014</v>
      </c>
    </row>
    <row r="29" spans="1:11" s="103" customFormat="1" ht="30" customHeight="1">
      <c r="A29" s="108">
        <v>24</v>
      </c>
      <c r="B29" s="109" t="s">
        <v>27</v>
      </c>
      <c r="C29" s="355">
        <f>'管種別延長 (内訳)印刷せず'!J30</f>
        <v>0</v>
      </c>
      <c r="D29" s="355">
        <f>'管種別延長 (内訳)印刷せず'!O30</f>
        <v>0</v>
      </c>
      <c r="E29" s="356">
        <f>'管種別延長 (内訳)印刷せず'!X30</f>
        <v>77767</v>
      </c>
      <c r="F29" s="355">
        <f>'管種別延長 (内訳)印刷せず'!AC30</f>
        <v>0</v>
      </c>
      <c r="G29" s="357">
        <f>'管種別延長 (内訳)印刷せず'!AH30</f>
        <v>745</v>
      </c>
      <c r="H29" s="355">
        <f>'管種別延長 (内訳)印刷せず'!AM30</f>
        <v>33313</v>
      </c>
      <c r="I29" s="355">
        <f>'管種別延長 (内訳)印刷せず'!AR30</f>
        <v>0</v>
      </c>
      <c r="J29" s="358">
        <f>'管種別延長 (内訳)印刷せず'!AW30</f>
        <v>7923</v>
      </c>
      <c r="K29" s="359">
        <f t="shared" si="0"/>
        <v>119748</v>
      </c>
    </row>
    <row r="30" spans="1:11" s="103" customFormat="1" ht="30" customHeight="1">
      <c r="A30" s="108">
        <v>25</v>
      </c>
      <c r="B30" s="109" t="s">
        <v>39</v>
      </c>
      <c r="C30" s="355">
        <f>'管種別延長 (内訳)印刷せず'!J31</f>
        <v>0</v>
      </c>
      <c r="D30" s="355">
        <f>'管種別延長 (内訳)印刷せず'!O31</f>
        <v>7712</v>
      </c>
      <c r="E30" s="356">
        <f>'管種別延長 (内訳)印刷せず'!X31</f>
        <v>316795</v>
      </c>
      <c r="F30" s="355">
        <f>'管種別延長 (内訳)印刷せず'!AC31</f>
        <v>2368</v>
      </c>
      <c r="G30" s="357">
        <f>'管種別延長 (内訳)印刷せず'!AH31</f>
        <v>748</v>
      </c>
      <c r="H30" s="355">
        <f>'管種別延長 (内訳)印刷せず'!AM31</f>
        <v>41129</v>
      </c>
      <c r="I30" s="355">
        <f>'管種別延長 (内訳)印刷せず'!AR31</f>
        <v>0</v>
      </c>
      <c r="J30" s="358">
        <f>'管種別延長 (内訳)印刷せず'!AW31</f>
        <v>7832</v>
      </c>
      <c r="K30" s="359">
        <f t="shared" si="0"/>
        <v>376584</v>
      </c>
    </row>
    <row r="31" spans="1:11" s="103" customFormat="1" ht="30" customHeight="1">
      <c r="A31" s="108">
        <v>26</v>
      </c>
      <c r="B31" s="109" t="s">
        <v>28</v>
      </c>
      <c r="C31" s="355">
        <f>'管種別延長 (内訳)印刷せず'!J32</f>
        <v>334</v>
      </c>
      <c r="D31" s="355">
        <f>'管種別延長 (内訳)印刷せず'!O32</f>
        <v>3537</v>
      </c>
      <c r="E31" s="356">
        <f>'管種別延長 (内訳)印刷せず'!X32</f>
        <v>33991</v>
      </c>
      <c r="F31" s="355">
        <f>'管種別延長 (内訳)印刷せず'!AC32</f>
        <v>4297</v>
      </c>
      <c r="G31" s="357">
        <f>'管種別延長 (内訳)印刷せず'!AH32</f>
        <v>25</v>
      </c>
      <c r="H31" s="355">
        <f>'管種別延長 (内訳)印刷せず'!AM32</f>
        <v>32273</v>
      </c>
      <c r="I31" s="355">
        <f>'管種別延長 (内訳)印刷せず'!AR32</f>
        <v>0</v>
      </c>
      <c r="J31" s="358">
        <f>'管種別延長 (内訳)印刷せず'!AW32</f>
        <v>9166</v>
      </c>
      <c r="K31" s="359">
        <f t="shared" si="0"/>
        <v>83623</v>
      </c>
    </row>
    <row r="32" spans="1:11" s="103" customFormat="1" ht="30" customHeight="1">
      <c r="A32" s="108">
        <v>27</v>
      </c>
      <c r="B32" s="109" t="s">
        <v>29</v>
      </c>
      <c r="C32" s="355">
        <f>'管種別延長 (内訳)印刷せず'!J33</f>
        <v>0</v>
      </c>
      <c r="D32" s="355">
        <f>'管種別延長 (内訳)印刷せず'!O33</f>
        <v>0</v>
      </c>
      <c r="E32" s="356">
        <f>'管種別延長 (内訳)印刷せず'!X33</f>
        <v>55210</v>
      </c>
      <c r="F32" s="355">
        <f>'管種別延長 (内訳)印刷せず'!AC33</f>
        <v>180</v>
      </c>
      <c r="G32" s="357">
        <f>'管種別延長 (内訳)印刷せず'!AH33</f>
        <v>684</v>
      </c>
      <c r="H32" s="355">
        <f>'管種別延長 (内訳)印刷せず'!AM33</f>
        <v>40753</v>
      </c>
      <c r="I32" s="355">
        <f>'管種別延長 (内訳)印刷せず'!AR33</f>
        <v>0</v>
      </c>
      <c r="J32" s="358">
        <f>'管種別延長 (内訳)印刷せず'!AW33</f>
        <v>3151</v>
      </c>
      <c r="K32" s="359">
        <f t="shared" si="0"/>
        <v>99978</v>
      </c>
    </row>
    <row r="33" spans="1:11" s="103" customFormat="1" ht="30" customHeight="1">
      <c r="A33" s="108">
        <v>28</v>
      </c>
      <c r="B33" s="109" t="s">
        <v>30</v>
      </c>
      <c r="C33" s="355">
        <f>'管種別延長 (内訳)印刷せず'!J34</f>
        <v>0</v>
      </c>
      <c r="D33" s="355">
        <f>'管種別延長 (内訳)印刷せず'!O34</f>
        <v>3285</v>
      </c>
      <c r="E33" s="356">
        <f>'管種別延長 (内訳)印刷せず'!X34</f>
        <v>36334</v>
      </c>
      <c r="F33" s="355">
        <f>'管種別延長 (内訳)印刷せず'!AC34</f>
        <v>671</v>
      </c>
      <c r="G33" s="357">
        <f>'管種別延長 (内訳)印刷せず'!AH34</f>
        <v>741</v>
      </c>
      <c r="H33" s="355">
        <f>'管種別延長 (内訳)印刷せず'!AM34</f>
        <v>22029</v>
      </c>
      <c r="I33" s="355">
        <f>'管種別延長 (内訳)印刷せず'!AR34</f>
        <v>0</v>
      </c>
      <c r="J33" s="358">
        <f>'管種別延長 (内訳)印刷せず'!AW34</f>
        <v>4759</v>
      </c>
      <c r="K33" s="359">
        <f t="shared" si="0"/>
        <v>67819</v>
      </c>
    </row>
    <row r="34" spans="1:11" s="103" customFormat="1" ht="30" customHeight="1">
      <c r="A34" s="108">
        <v>29</v>
      </c>
      <c r="B34" s="109" t="s">
        <v>31</v>
      </c>
      <c r="C34" s="355">
        <f>'管種別延長 (内訳)印刷せず'!J35</f>
        <v>473</v>
      </c>
      <c r="D34" s="355">
        <f>'管種別延長 (内訳)印刷せず'!O35</f>
        <v>1365</v>
      </c>
      <c r="E34" s="356">
        <f>'管種別延長 (内訳)印刷せず'!X35</f>
        <v>16610</v>
      </c>
      <c r="F34" s="355">
        <f>'管種別延長 (内訳)印刷せず'!AC35</f>
        <v>847</v>
      </c>
      <c r="G34" s="357">
        <f>'管種別延長 (内訳)印刷せず'!AH35</f>
        <v>1581</v>
      </c>
      <c r="H34" s="355">
        <f>'管種別延長 (内訳)印刷せず'!AM35</f>
        <v>40760</v>
      </c>
      <c r="I34" s="355">
        <f>'管種別延長 (内訳)印刷せず'!AR35</f>
        <v>0</v>
      </c>
      <c r="J34" s="358">
        <f>'管種別延長 (内訳)印刷せず'!AW35</f>
        <v>3293</v>
      </c>
      <c r="K34" s="359">
        <f t="shared" si="0"/>
        <v>64929</v>
      </c>
    </row>
    <row r="35" spans="1:11" s="103" customFormat="1" ht="30" customHeight="1">
      <c r="A35" s="171">
        <v>30</v>
      </c>
      <c r="B35" s="109" t="s">
        <v>32</v>
      </c>
      <c r="C35" s="360">
        <f>'管種別延長 (内訳)印刷せず'!J36</f>
        <v>0</v>
      </c>
      <c r="D35" s="361">
        <f>'管種別延長 (内訳)印刷せず'!O36</f>
        <v>0</v>
      </c>
      <c r="E35" s="362">
        <f>'管種別延長 (内訳)印刷せず'!X36</f>
        <v>20007</v>
      </c>
      <c r="F35" s="361">
        <f>'管種別延長 (内訳)印刷せず'!AC36</f>
        <v>0</v>
      </c>
      <c r="G35" s="363">
        <f>'管種別延長 (内訳)印刷せず'!AH36</f>
        <v>3117</v>
      </c>
      <c r="H35" s="361">
        <f>'管種別延長 (内訳)印刷せず'!AM36</f>
        <v>13396</v>
      </c>
      <c r="I35" s="361">
        <f>'管種別延長 (内訳)印刷せず'!AR36</f>
        <v>0</v>
      </c>
      <c r="J35" s="364">
        <f>'管種別延長 (内訳)印刷せず'!AW36</f>
        <v>7630</v>
      </c>
      <c r="K35" s="365">
        <f t="shared" si="0"/>
        <v>44150</v>
      </c>
    </row>
    <row r="36" spans="1:11" s="103" customFormat="1" ht="30" customHeight="1" thickBot="1">
      <c r="A36" s="110">
        <v>31</v>
      </c>
      <c r="B36" s="111" t="s">
        <v>315</v>
      </c>
      <c r="C36" s="355">
        <f>'管種別延長 (内訳)印刷せず'!J37</f>
        <v>0</v>
      </c>
      <c r="D36" s="355">
        <f>'管種別延長 (内訳)印刷せず'!O37</f>
        <v>9898</v>
      </c>
      <c r="E36" s="356">
        <f>'管種別延長 (内訳)印刷せず'!X37</f>
        <v>61396</v>
      </c>
      <c r="F36" s="355">
        <f>'管種別延長 (内訳)印刷せず'!AC37</f>
        <v>4407</v>
      </c>
      <c r="G36" s="357">
        <f>'管種別延長 (内訳)印刷せず'!AH37</f>
        <v>0</v>
      </c>
      <c r="H36" s="355">
        <f>'管種別延長 (内訳)印刷せず'!AM37</f>
        <v>72806</v>
      </c>
      <c r="I36" s="355">
        <f>'管種別延長 (内訳)印刷せず'!AR37</f>
        <v>0</v>
      </c>
      <c r="J36" s="358">
        <f>'管種別延長 (内訳)印刷せず'!AW37</f>
        <v>389</v>
      </c>
      <c r="K36" s="359">
        <f>SUM(C36:J36)</f>
        <v>148896</v>
      </c>
    </row>
    <row r="37" spans="1:11" s="103" customFormat="1" ht="30" customHeight="1" thickBot="1">
      <c r="A37" s="112"/>
      <c r="B37" s="113" t="s">
        <v>5</v>
      </c>
      <c r="C37" s="366">
        <f aca="true" t="shared" si="1" ref="C37:J37">SUM(C6:C36)</f>
        <v>198560</v>
      </c>
      <c r="D37" s="367">
        <f t="shared" si="1"/>
        <v>642323</v>
      </c>
      <c r="E37" s="368">
        <f t="shared" si="1"/>
        <v>4444270</v>
      </c>
      <c r="F37" s="367">
        <f t="shared" si="1"/>
        <v>174206</v>
      </c>
      <c r="G37" s="367">
        <f t="shared" si="1"/>
        <v>86840</v>
      </c>
      <c r="H37" s="367">
        <f t="shared" si="1"/>
        <v>2170108</v>
      </c>
      <c r="I37" s="367">
        <f t="shared" si="1"/>
        <v>0</v>
      </c>
      <c r="J37" s="369">
        <f t="shared" si="1"/>
        <v>307969</v>
      </c>
      <c r="K37" s="370">
        <f>SUM(C37:J37)</f>
        <v>8024276</v>
      </c>
    </row>
    <row r="39" ht="13.5">
      <c r="J39" s="16"/>
    </row>
  </sheetData>
  <sheetProtection/>
  <mergeCells count="11">
    <mergeCell ref="B3:B5"/>
    <mergeCell ref="K3:K5"/>
    <mergeCell ref="A3:A5"/>
    <mergeCell ref="C3:J3"/>
    <mergeCell ref="C4:C5"/>
    <mergeCell ref="D4:E4"/>
    <mergeCell ref="F4:F5"/>
    <mergeCell ref="G4:G5"/>
    <mergeCell ref="H4:H5"/>
    <mergeCell ref="I4:I5"/>
    <mergeCell ref="J4:J5"/>
  </mergeCells>
  <printOptions/>
  <pageMargins left="0.7874015748031497" right="0.7874015748031497" top="0.7874015748031497" bottom="0.7874015748031497" header="0.3937007874015748" footer="0.3937007874015748"/>
  <pageSetup firstPageNumber="28" useFirstPageNumber="1" horizontalDpi="600" verticalDpi="600" orientation="portrait" paperSize="9" scale="74" r:id="rId3"/>
  <headerFooter alignWithMargins="0">
    <oddFooter>&amp;C&amp;"ＭＳ Ｐ明朝,標準"- &amp;P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0"/>
  <sheetViews>
    <sheetView zoomScaleSheetLayoutView="100" zoomScalePageLayoutView="0" workbookViewId="0" topLeftCell="A1">
      <pane xSplit="2" ySplit="6" topLeftCell="C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B1" sqref="B1"/>
    </sheetView>
  </sheetViews>
  <sheetFormatPr defaultColWidth="11.25390625" defaultRowHeight="12.75"/>
  <cols>
    <col min="1" max="1" width="3.125" style="135" customWidth="1"/>
    <col min="2" max="2" width="10.625" style="136" customWidth="1"/>
    <col min="3" max="4" width="8.625" style="117" customWidth="1"/>
    <col min="5" max="5" width="9.50390625" style="117" customWidth="1"/>
    <col min="6" max="14" width="7.625" style="116" customWidth="1"/>
    <col min="15" max="15" width="7.625" style="117" customWidth="1"/>
    <col min="16" max="21" width="7.625" style="116" customWidth="1"/>
    <col min="22" max="22" width="9.50390625" style="116" bestFit="1" customWidth="1"/>
    <col min="23" max="23" width="8.625" style="116" customWidth="1"/>
    <col min="24" max="24" width="9.50390625" style="117" bestFit="1" customWidth="1"/>
    <col min="25" max="28" width="7.625" style="116" customWidth="1"/>
    <col min="29" max="29" width="7.625" style="117" customWidth="1"/>
    <col min="30" max="33" width="7.625" style="116" customWidth="1"/>
    <col min="34" max="34" width="7.625" style="117" customWidth="1"/>
    <col min="35" max="37" width="7.625" style="116" customWidth="1"/>
    <col min="38" max="38" width="9.50390625" style="116" bestFit="1" customWidth="1"/>
    <col min="39" max="39" width="9.50390625" style="117" bestFit="1" customWidth="1"/>
    <col min="40" max="42" width="7.625" style="116" customWidth="1"/>
    <col min="43" max="43" width="8.625" style="116" customWidth="1"/>
    <col min="44" max="44" width="8.625" style="117" customWidth="1"/>
    <col min="45" max="48" width="7.625" style="116" customWidth="1"/>
    <col min="49" max="49" width="7.625" style="117" customWidth="1"/>
    <col min="50" max="50" width="8.625" style="33" customWidth="1"/>
    <col min="51" max="65" width="8.625" style="391" customWidth="1"/>
    <col min="66" max="16384" width="11.25390625" style="1" customWidth="1"/>
  </cols>
  <sheetData>
    <row r="1" spans="1:65" s="117" customFormat="1" ht="19.5" customHeight="1">
      <c r="A1" s="114" t="s">
        <v>165</v>
      </c>
      <c r="B1" s="399"/>
      <c r="C1" s="115"/>
      <c r="D1" s="115" t="s">
        <v>337</v>
      </c>
      <c r="H1" s="115" t="s">
        <v>311</v>
      </c>
      <c r="I1" s="116"/>
      <c r="J1" s="116"/>
      <c r="K1" s="116"/>
      <c r="L1" s="116"/>
      <c r="M1" s="116"/>
      <c r="N1" s="116"/>
      <c r="O1" s="115"/>
      <c r="P1" s="116"/>
      <c r="Q1" s="116"/>
      <c r="R1" s="116"/>
      <c r="S1" s="116"/>
      <c r="T1" s="116"/>
      <c r="U1" s="116"/>
      <c r="V1" s="116"/>
      <c r="W1" s="116"/>
      <c r="X1" s="115"/>
      <c r="Y1" s="116"/>
      <c r="Z1" s="116"/>
      <c r="AA1" s="116"/>
      <c r="AB1" s="116"/>
      <c r="AC1" s="115"/>
      <c r="AD1" s="116"/>
      <c r="AE1" s="116"/>
      <c r="AF1" s="116"/>
      <c r="AG1" s="116"/>
      <c r="AH1" s="115"/>
      <c r="AI1" s="116"/>
      <c r="AJ1" s="116"/>
      <c r="AK1" s="116"/>
      <c r="AL1" s="116"/>
      <c r="AM1" s="115"/>
      <c r="AN1" s="116"/>
      <c r="AO1" s="116"/>
      <c r="AP1" s="116"/>
      <c r="AQ1" s="116"/>
      <c r="AR1" s="115"/>
      <c r="AS1" s="116"/>
      <c r="AT1" s="116"/>
      <c r="AU1" s="116"/>
      <c r="AV1" s="116"/>
      <c r="AW1" s="115"/>
      <c r="AX1" s="38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20" customFormat="1" ht="9.75" customHeight="1" thickBot="1">
      <c r="A2" s="118"/>
      <c r="B2" s="119"/>
      <c r="AW2" s="120" t="s">
        <v>166</v>
      </c>
      <c r="AX2" s="384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20" customFormat="1" ht="18" customHeight="1">
      <c r="A3" s="861" t="s">
        <v>71</v>
      </c>
      <c r="B3" s="864" t="s">
        <v>0</v>
      </c>
      <c r="C3" s="872" t="s">
        <v>167</v>
      </c>
      <c r="D3" s="872"/>
      <c r="E3" s="872"/>
      <c r="F3" s="884" t="s">
        <v>168</v>
      </c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886"/>
      <c r="AX3" s="385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s="20" customFormat="1" ht="18" customHeight="1">
      <c r="A4" s="862"/>
      <c r="B4" s="865"/>
      <c r="C4" s="873" t="s">
        <v>169</v>
      </c>
      <c r="D4" s="876" t="s">
        <v>170</v>
      </c>
      <c r="E4" s="879" t="s">
        <v>171</v>
      </c>
      <c r="F4" s="855" t="s">
        <v>69</v>
      </c>
      <c r="G4" s="856"/>
      <c r="H4" s="856"/>
      <c r="I4" s="856"/>
      <c r="J4" s="857"/>
      <c r="K4" s="858" t="s">
        <v>72</v>
      </c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60"/>
      <c r="Y4" s="855" t="s">
        <v>70</v>
      </c>
      <c r="Z4" s="856"/>
      <c r="AA4" s="856"/>
      <c r="AB4" s="856"/>
      <c r="AC4" s="857"/>
      <c r="AD4" s="855" t="s">
        <v>128</v>
      </c>
      <c r="AE4" s="856"/>
      <c r="AF4" s="856"/>
      <c r="AG4" s="856"/>
      <c r="AH4" s="857"/>
      <c r="AI4" s="855" t="s">
        <v>172</v>
      </c>
      <c r="AJ4" s="856"/>
      <c r="AK4" s="856"/>
      <c r="AL4" s="856"/>
      <c r="AM4" s="857"/>
      <c r="AN4" s="855" t="s">
        <v>173</v>
      </c>
      <c r="AO4" s="856"/>
      <c r="AP4" s="856"/>
      <c r="AQ4" s="856"/>
      <c r="AR4" s="857"/>
      <c r="AS4" s="855" t="s">
        <v>174</v>
      </c>
      <c r="AT4" s="856"/>
      <c r="AU4" s="856"/>
      <c r="AV4" s="856"/>
      <c r="AW4" s="882"/>
      <c r="AX4" s="870" t="s">
        <v>306</v>
      </c>
      <c r="AY4" s="871"/>
      <c r="AZ4" s="871"/>
      <c r="BA4" s="871"/>
      <c r="BB4" s="871"/>
      <c r="BC4" s="871"/>
      <c r="BD4" s="871"/>
      <c r="BE4" s="871"/>
      <c r="BF4" s="871"/>
      <c r="BG4" s="871"/>
      <c r="BH4" s="871"/>
      <c r="BI4" s="871"/>
      <c r="BJ4" s="871"/>
      <c r="BK4" s="871"/>
      <c r="BL4" s="871"/>
      <c r="BM4" s="871"/>
    </row>
    <row r="5" spans="1:65" s="20" customFormat="1" ht="18" customHeight="1">
      <c r="A5" s="862"/>
      <c r="B5" s="865"/>
      <c r="C5" s="874"/>
      <c r="D5" s="877"/>
      <c r="E5" s="880"/>
      <c r="F5" s="858"/>
      <c r="G5" s="859"/>
      <c r="H5" s="859"/>
      <c r="I5" s="859"/>
      <c r="J5" s="860"/>
      <c r="K5" s="867" t="s">
        <v>175</v>
      </c>
      <c r="L5" s="868"/>
      <c r="M5" s="868"/>
      <c r="N5" s="868"/>
      <c r="O5" s="869"/>
      <c r="P5" s="867" t="s">
        <v>73</v>
      </c>
      <c r="Q5" s="868"/>
      <c r="R5" s="868"/>
      <c r="S5" s="868"/>
      <c r="T5" s="868"/>
      <c r="U5" s="868"/>
      <c r="V5" s="868"/>
      <c r="W5" s="868"/>
      <c r="X5" s="869"/>
      <c r="Y5" s="858"/>
      <c r="Z5" s="859"/>
      <c r="AA5" s="859"/>
      <c r="AB5" s="859"/>
      <c r="AC5" s="860"/>
      <c r="AD5" s="858"/>
      <c r="AE5" s="859"/>
      <c r="AF5" s="859"/>
      <c r="AG5" s="859"/>
      <c r="AH5" s="860"/>
      <c r="AI5" s="858"/>
      <c r="AJ5" s="859"/>
      <c r="AK5" s="859"/>
      <c r="AL5" s="859"/>
      <c r="AM5" s="860"/>
      <c r="AN5" s="858"/>
      <c r="AO5" s="859"/>
      <c r="AP5" s="859"/>
      <c r="AQ5" s="859"/>
      <c r="AR5" s="860"/>
      <c r="AS5" s="858"/>
      <c r="AT5" s="859"/>
      <c r="AU5" s="859"/>
      <c r="AV5" s="859"/>
      <c r="AW5" s="883"/>
      <c r="AX5" s="870"/>
      <c r="AY5" s="871"/>
      <c r="AZ5" s="871"/>
      <c r="BA5" s="871"/>
      <c r="BB5" s="871"/>
      <c r="BC5" s="871"/>
      <c r="BD5" s="871"/>
      <c r="BE5" s="871"/>
      <c r="BF5" s="871"/>
      <c r="BG5" s="871"/>
      <c r="BH5" s="871"/>
      <c r="BI5" s="871"/>
      <c r="BJ5" s="871"/>
      <c r="BK5" s="871"/>
      <c r="BL5" s="871"/>
      <c r="BM5" s="871"/>
    </row>
    <row r="6" spans="1:65" s="20" customFormat="1" ht="18" customHeight="1" thickBot="1">
      <c r="A6" s="863"/>
      <c r="B6" s="866"/>
      <c r="C6" s="875"/>
      <c r="D6" s="878"/>
      <c r="E6" s="881"/>
      <c r="F6" s="98" t="s">
        <v>169</v>
      </c>
      <c r="G6" s="121" t="s">
        <v>170</v>
      </c>
      <c r="H6" s="121" t="s">
        <v>176</v>
      </c>
      <c r="I6" s="122" t="s">
        <v>177</v>
      </c>
      <c r="J6" s="123" t="s">
        <v>55</v>
      </c>
      <c r="K6" s="122" t="s">
        <v>169</v>
      </c>
      <c r="L6" s="121" t="s">
        <v>170</v>
      </c>
      <c r="M6" s="121" t="s">
        <v>176</v>
      </c>
      <c r="N6" s="99" t="s">
        <v>177</v>
      </c>
      <c r="O6" s="98" t="s">
        <v>55</v>
      </c>
      <c r="P6" s="124" t="s">
        <v>169</v>
      </c>
      <c r="Q6" s="282" t="s">
        <v>285</v>
      </c>
      <c r="R6" s="125" t="s">
        <v>170</v>
      </c>
      <c r="S6" s="230" t="s">
        <v>236</v>
      </c>
      <c r="T6" s="125" t="s">
        <v>176</v>
      </c>
      <c r="U6" s="229" t="s">
        <v>237</v>
      </c>
      <c r="V6" s="283" t="s">
        <v>177</v>
      </c>
      <c r="W6" s="231" t="s">
        <v>238</v>
      </c>
      <c r="X6" s="123" t="s">
        <v>55</v>
      </c>
      <c r="Y6" s="98" t="s">
        <v>169</v>
      </c>
      <c r="Z6" s="121" t="s">
        <v>170</v>
      </c>
      <c r="AA6" s="121" t="s">
        <v>176</v>
      </c>
      <c r="AB6" s="99" t="s">
        <v>177</v>
      </c>
      <c r="AC6" s="97" t="s">
        <v>55</v>
      </c>
      <c r="AD6" s="98" t="s">
        <v>169</v>
      </c>
      <c r="AE6" s="121" t="s">
        <v>170</v>
      </c>
      <c r="AF6" s="121" t="s">
        <v>176</v>
      </c>
      <c r="AG6" s="99" t="s">
        <v>177</v>
      </c>
      <c r="AH6" s="97" t="s">
        <v>55</v>
      </c>
      <c r="AI6" s="98" t="s">
        <v>169</v>
      </c>
      <c r="AJ6" s="121" t="s">
        <v>170</v>
      </c>
      <c r="AK6" s="121" t="s">
        <v>176</v>
      </c>
      <c r="AL6" s="99" t="s">
        <v>177</v>
      </c>
      <c r="AM6" s="98" t="s">
        <v>55</v>
      </c>
      <c r="AN6" s="98" t="s">
        <v>169</v>
      </c>
      <c r="AO6" s="121" t="s">
        <v>170</v>
      </c>
      <c r="AP6" s="121" t="s">
        <v>176</v>
      </c>
      <c r="AQ6" s="99" t="s">
        <v>177</v>
      </c>
      <c r="AR6" s="98" t="s">
        <v>55</v>
      </c>
      <c r="AS6" s="126" t="s">
        <v>169</v>
      </c>
      <c r="AT6" s="121" t="s">
        <v>170</v>
      </c>
      <c r="AU6" s="121" t="s">
        <v>176</v>
      </c>
      <c r="AV6" s="99" t="s">
        <v>177</v>
      </c>
      <c r="AW6" s="392" t="s">
        <v>55</v>
      </c>
      <c r="AX6" s="390" t="s">
        <v>303</v>
      </c>
      <c r="AY6" s="386" t="s">
        <v>297</v>
      </c>
      <c r="AZ6" s="386" t="s">
        <v>298</v>
      </c>
      <c r="BA6" s="387" t="s">
        <v>299</v>
      </c>
      <c r="BB6" s="388" t="s">
        <v>304</v>
      </c>
      <c r="BC6" s="386" t="s">
        <v>300</v>
      </c>
      <c r="BD6" s="386" t="s">
        <v>301</v>
      </c>
      <c r="BE6" s="389" t="s">
        <v>302</v>
      </c>
      <c r="BF6" s="390" t="s">
        <v>308</v>
      </c>
      <c r="BG6" s="386" t="s">
        <v>307</v>
      </c>
      <c r="BH6" s="386" t="s">
        <v>309</v>
      </c>
      <c r="BI6" s="387" t="s">
        <v>310</v>
      </c>
      <c r="BJ6" s="388" t="s">
        <v>305</v>
      </c>
      <c r="BK6" s="386" t="s">
        <v>294</v>
      </c>
      <c r="BL6" s="386" t="s">
        <v>295</v>
      </c>
      <c r="BM6" s="386" t="s">
        <v>296</v>
      </c>
    </row>
    <row r="7" spans="1:65" s="20" customFormat="1" ht="24.75" customHeight="1">
      <c r="A7" s="393">
        <v>1</v>
      </c>
      <c r="B7" s="285" t="s">
        <v>10</v>
      </c>
      <c r="C7" s="563">
        <f>SUM(F7,K7,P7,Q7,Y7,AD7,AI7,,AN7,AS7)</f>
        <v>12946</v>
      </c>
      <c r="D7" s="483">
        <f>SUM(G7,L7,R7,S7,Z7,AE7,AJ7,AO7,AT7)</f>
        <v>97703</v>
      </c>
      <c r="E7" s="564">
        <f>SUM(H7,I7,M7,N7,T7,U7,V7,W7,AA7,AB7,AF7,AG7,AK7,AL7,AP7,AQ7,AU7,AV7)</f>
        <v>1688670</v>
      </c>
      <c r="F7" s="537">
        <v>4265</v>
      </c>
      <c r="G7" s="565">
        <v>5125</v>
      </c>
      <c r="H7" s="565">
        <v>9784</v>
      </c>
      <c r="I7" s="537">
        <v>63951</v>
      </c>
      <c r="J7" s="566">
        <f aca="true" t="shared" si="0" ref="J7:J12">SUM(F7:I7)</f>
        <v>83125</v>
      </c>
      <c r="K7" s="537">
        <v>2121</v>
      </c>
      <c r="L7" s="565">
        <v>45214</v>
      </c>
      <c r="M7" s="565">
        <v>11274</v>
      </c>
      <c r="N7" s="537">
        <v>218546</v>
      </c>
      <c r="O7" s="567">
        <f aca="true" t="shared" si="1" ref="O7:O12">SUM(K7:N7)</f>
        <v>277155</v>
      </c>
      <c r="P7" s="568">
        <v>4968</v>
      </c>
      <c r="Q7" s="537">
        <v>0</v>
      </c>
      <c r="R7" s="565">
        <v>36910</v>
      </c>
      <c r="S7" s="565">
        <v>0</v>
      </c>
      <c r="T7" s="565">
        <v>69930</v>
      </c>
      <c r="U7" s="569">
        <v>0</v>
      </c>
      <c r="V7" s="570">
        <v>731944</v>
      </c>
      <c r="W7" s="537">
        <v>0</v>
      </c>
      <c r="X7" s="566">
        <f aca="true" t="shared" si="2" ref="X7:X12">SUM(P7:W7)</f>
        <v>843752</v>
      </c>
      <c r="Y7" s="537">
        <v>1179</v>
      </c>
      <c r="Z7" s="565">
        <v>8386</v>
      </c>
      <c r="AA7" s="565">
        <v>6230</v>
      </c>
      <c r="AB7" s="537">
        <v>16053</v>
      </c>
      <c r="AC7" s="567">
        <f aca="true" t="shared" si="3" ref="AC7:AC12">SUM(Y7:AB7)</f>
        <v>31848</v>
      </c>
      <c r="AD7" s="539">
        <v>0</v>
      </c>
      <c r="AE7" s="565">
        <v>0</v>
      </c>
      <c r="AF7" s="565">
        <v>0</v>
      </c>
      <c r="AG7" s="537">
        <v>0</v>
      </c>
      <c r="AH7" s="571">
        <f aca="true" t="shared" si="4" ref="AH7:AH12">SUM(AD7:AG7)</f>
        <v>0</v>
      </c>
      <c r="AI7" s="537">
        <v>0</v>
      </c>
      <c r="AJ7" s="565">
        <v>1605</v>
      </c>
      <c r="AK7" s="565">
        <v>0</v>
      </c>
      <c r="AL7" s="537">
        <v>527943</v>
      </c>
      <c r="AM7" s="567">
        <f aca="true" t="shared" si="5" ref="AM7:AM12">SUM(AI7:AL7)</f>
        <v>529548</v>
      </c>
      <c r="AN7" s="572">
        <v>0</v>
      </c>
      <c r="AO7" s="565">
        <v>0</v>
      </c>
      <c r="AP7" s="565">
        <v>0</v>
      </c>
      <c r="AQ7" s="537">
        <v>0</v>
      </c>
      <c r="AR7" s="567">
        <f aca="true" t="shared" si="6" ref="AR7:AR12">SUM(AN7:AQ7)</f>
        <v>0</v>
      </c>
      <c r="AS7" s="572">
        <f>AX7+AY7+AZ7+BA7</f>
        <v>413</v>
      </c>
      <c r="AT7" s="565">
        <f>BB7+BC7+BD7+BE7</f>
        <v>463</v>
      </c>
      <c r="AU7" s="565">
        <f>BF7+BG7+BH7+BI7</f>
        <v>217</v>
      </c>
      <c r="AV7" s="537">
        <f>BJ7+BK7+BL7+BM7</f>
        <v>32798</v>
      </c>
      <c r="AW7" s="573">
        <f aca="true" t="shared" si="7" ref="AW7:AW12">SUM(AS7:AV7)</f>
        <v>33891</v>
      </c>
      <c r="AX7" s="665">
        <v>0</v>
      </c>
      <c r="AY7" s="381">
        <v>0</v>
      </c>
      <c r="AZ7" s="381">
        <v>0</v>
      </c>
      <c r="BA7" s="659">
        <v>413</v>
      </c>
      <c r="BB7" s="666">
        <v>0</v>
      </c>
      <c r="BC7" s="381">
        <v>399</v>
      </c>
      <c r="BD7" s="381">
        <v>0</v>
      </c>
      <c r="BE7" s="667">
        <v>64</v>
      </c>
      <c r="BF7" s="668">
        <v>0</v>
      </c>
      <c r="BG7" s="381">
        <v>0</v>
      </c>
      <c r="BH7" s="381">
        <v>0</v>
      </c>
      <c r="BI7" s="659">
        <v>217</v>
      </c>
      <c r="BJ7" s="666">
        <v>0</v>
      </c>
      <c r="BK7" s="381">
        <v>27960</v>
      </c>
      <c r="BL7" s="381">
        <v>28</v>
      </c>
      <c r="BM7" s="381">
        <v>4810</v>
      </c>
    </row>
    <row r="8" spans="1:65" s="20" customFormat="1" ht="24.75" customHeight="1">
      <c r="A8" s="396">
        <v>2</v>
      </c>
      <c r="B8" s="131" t="s">
        <v>3</v>
      </c>
      <c r="C8" s="513">
        <f>SUM(F8,K8,P8,Q8,Y8,AD8,AI8,,AN8,AS8)</f>
        <v>14629</v>
      </c>
      <c r="D8" s="381">
        <f aca="true" t="shared" si="8" ref="D8:D37">SUM(G8,L8,R8,S8,Z8,AE8,AJ8,AO8,AT8)</f>
        <v>9736</v>
      </c>
      <c r="E8" s="381">
        <f>SUM(H8,I8,M8,N8,T8,U8,V8,W8,AA8,AB8,AF8,AG8,AK8,AL8,AP8,AQ8,AU8,AV8)</f>
        <v>516031</v>
      </c>
      <c r="F8" s="35">
        <v>2</v>
      </c>
      <c r="G8" s="661">
        <v>0</v>
      </c>
      <c r="H8" s="661">
        <v>0</v>
      </c>
      <c r="I8" s="35">
        <v>1115</v>
      </c>
      <c r="J8" s="48">
        <f t="shared" si="0"/>
        <v>1117</v>
      </c>
      <c r="K8" s="35">
        <v>123</v>
      </c>
      <c r="L8" s="661">
        <v>0</v>
      </c>
      <c r="M8" s="661">
        <v>0</v>
      </c>
      <c r="N8" s="35">
        <v>31962</v>
      </c>
      <c r="O8" s="28">
        <f t="shared" si="1"/>
        <v>32085</v>
      </c>
      <c r="P8" s="669">
        <v>14271</v>
      </c>
      <c r="Q8" s="35">
        <v>0</v>
      </c>
      <c r="R8" s="670">
        <v>9330</v>
      </c>
      <c r="S8" s="671">
        <v>0</v>
      </c>
      <c r="T8" s="661">
        <v>0</v>
      </c>
      <c r="U8" s="672">
        <v>0</v>
      </c>
      <c r="V8" s="673">
        <v>279913</v>
      </c>
      <c r="W8" s="35">
        <v>0</v>
      </c>
      <c r="X8" s="48">
        <f t="shared" si="2"/>
        <v>303514</v>
      </c>
      <c r="Y8" s="35">
        <v>0</v>
      </c>
      <c r="Z8" s="661">
        <v>0</v>
      </c>
      <c r="AA8" s="661">
        <v>0</v>
      </c>
      <c r="AB8" s="35">
        <v>4418</v>
      </c>
      <c r="AC8" s="28">
        <f t="shared" si="3"/>
        <v>4418</v>
      </c>
      <c r="AD8" s="32">
        <v>0</v>
      </c>
      <c r="AE8" s="661">
        <v>0</v>
      </c>
      <c r="AF8" s="661">
        <v>0</v>
      </c>
      <c r="AG8" s="35">
        <v>5224</v>
      </c>
      <c r="AH8" s="48">
        <f t="shared" si="4"/>
        <v>5224</v>
      </c>
      <c r="AI8" s="35">
        <v>214</v>
      </c>
      <c r="AJ8" s="661">
        <v>399</v>
      </c>
      <c r="AK8" s="661">
        <v>0</v>
      </c>
      <c r="AL8" s="35">
        <v>183844</v>
      </c>
      <c r="AM8" s="28">
        <f t="shared" si="5"/>
        <v>184457</v>
      </c>
      <c r="AN8" s="660">
        <v>0</v>
      </c>
      <c r="AO8" s="661">
        <v>0</v>
      </c>
      <c r="AP8" s="661">
        <v>0</v>
      </c>
      <c r="AQ8" s="35">
        <v>0</v>
      </c>
      <c r="AR8" s="28">
        <f t="shared" si="6"/>
        <v>0</v>
      </c>
      <c r="AS8" s="660">
        <f>AX8+AY8+AZ8+BA8</f>
        <v>19</v>
      </c>
      <c r="AT8" s="661">
        <f>BB8+BC8+BD8+BE8</f>
        <v>7</v>
      </c>
      <c r="AU8" s="661">
        <f>BF8+BG8+BH8+BI8</f>
        <v>0</v>
      </c>
      <c r="AV8" s="35">
        <f>BJ8+BK8+BL8+BM8</f>
        <v>9555</v>
      </c>
      <c r="AW8" s="395">
        <f t="shared" si="7"/>
        <v>9581</v>
      </c>
      <c r="AX8" s="665">
        <v>0</v>
      </c>
      <c r="AY8" s="381">
        <v>0</v>
      </c>
      <c r="AZ8" s="381">
        <v>0</v>
      </c>
      <c r="BA8" s="659">
        <v>19</v>
      </c>
      <c r="BB8" s="666">
        <v>0</v>
      </c>
      <c r="BC8" s="381">
        <v>0</v>
      </c>
      <c r="BD8" s="381">
        <v>0</v>
      </c>
      <c r="BE8" s="667">
        <v>7</v>
      </c>
      <c r="BF8" s="668">
        <v>0</v>
      </c>
      <c r="BG8" s="381">
        <v>0</v>
      </c>
      <c r="BH8" s="381">
        <v>0</v>
      </c>
      <c r="BI8" s="659">
        <v>0</v>
      </c>
      <c r="BJ8" s="666">
        <v>60</v>
      </c>
      <c r="BK8" s="381">
        <v>6690</v>
      </c>
      <c r="BL8" s="381">
        <v>399</v>
      </c>
      <c r="BM8" s="381">
        <v>2406</v>
      </c>
    </row>
    <row r="9" spans="1:65" s="20" customFormat="1" ht="24.75" customHeight="1">
      <c r="A9" s="394">
        <v>3</v>
      </c>
      <c r="B9" s="131" t="s">
        <v>11</v>
      </c>
      <c r="C9" s="513">
        <f aca="true" t="shared" si="9" ref="C9:C37">SUM(F9,K9,P9,Q9,Y9,AD9,AI9,,AN9,AS9)</f>
        <v>0</v>
      </c>
      <c r="D9" s="381">
        <f t="shared" si="8"/>
        <v>526</v>
      </c>
      <c r="E9" s="381">
        <f aca="true" t="shared" si="10" ref="E9:E37">SUM(H9,I9,M9,N9,T9,U9,V9,W9,AA9,AB9,AF9,AG9,AK9,AL9,AP9,AQ9,AU9,AV9)</f>
        <v>592164</v>
      </c>
      <c r="F9" s="35">
        <v>0</v>
      </c>
      <c r="G9" s="661">
        <v>0</v>
      </c>
      <c r="H9" s="661">
        <v>0</v>
      </c>
      <c r="I9" s="35">
        <v>112</v>
      </c>
      <c r="J9" s="48">
        <f t="shared" si="0"/>
        <v>112</v>
      </c>
      <c r="K9" s="35">
        <v>0</v>
      </c>
      <c r="L9" s="661">
        <v>0</v>
      </c>
      <c r="M9" s="661">
        <v>2962</v>
      </c>
      <c r="N9" s="35">
        <v>35411</v>
      </c>
      <c r="O9" s="28">
        <f t="shared" si="1"/>
        <v>38373</v>
      </c>
      <c r="P9" s="669">
        <v>0</v>
      </c>
      <c r="Q9" s="35">
        <v>0</v>
      </c>
      <c r="R9" s="661">
        <v>508</v>
      </c>
      <c r="S9" s="661">
        <v>18</v>
      </c>
      <c r="T9" s="661">
        <v>35027</v>
      </c>
      <c r="U9" s="672">
        <v>2851</v>
      </c>
      <c r="V9" s="674">
        <v>443710</v>
      </c>
      <c r="W9" s="35">
        <v>0</v>
      </c>
      <c r="X9" s="48">
        <f t="shared" si="2"/>
        <v>482114</v>
      </c>
      <c r="Y9" s="35">
        <v>0</v>
      </c>
      <c r="Z9" s="661">
        <v>0</v>
      </c>
      <c r="AA9" s="661">
        <v>714</v>
      </c>
      <c r="AB9" s="35">
        <v>1547</v>
      </c>
      <c r="AC9" s="28">
        <f t="shared" si="3"/>
        <v>2261</v>
      </c>
      <c r="AD9" s="32">
        <v>0</v>
      </c>
      <c r="AE9" s="661">
        <v>0</v>
      </c>
      <c r="AF9" s="661">
        <v>0</v>
      </c>
      <c r="AG9" s="35">
        <v>1455</v>
      </c>
      <c r="AH9" s="48">
        <f t="shared" si="4"/>
        <v>1455</v>
      </c>
      <c r="AI9" s="35">
        <v>0</v>
      </c>
      <c r="AJ9" s="661">
        <v>0</v>
      </c>
      <c r="AK9" s="661">
        <v>0</v>
      </c>
      <c r="AL9" s="35">
        <v>64371</v>
      </c>
      <c r="AM9" s="28">
        <f t="shared" si="5"/>
        <v>64371</v>
      </c>
      <c r="AN9" s="660">
        <v>0</v>
      </c>
      <c r="AO9" s="661">
        <v>0</v>
      </c>
      <c r="AP9" s="661">
        <v>0</v>
      </c>
      <c r="AQ9" s="35">
        <v>0</v>
      </c>
      <c r="AR9" s="28">
        <f t="shared" si="6"/>
        <v>0</v>
      </c>
      <c r="AS9" s="660">
        <f aca="true" t="shared" si="11" ref="AS9:AS15">AX9+AY9+AZ9+BA9</f>
        <v>0</v>
      </c>
      <c r="AT9" s="661">
        <f aca="true" t="shared" si="12" ref="AT9:AT15">BB9+BC9+BD9+BE9</f>
        <v>0</v>
      </c>
      <c r="AU9" s="661">
        <f aca="true" t="shared" si="13" ref="AU9:AU15">BF9+BG9+BH9+BI9</f>
        <v>232</v>
      </c>
      <c r="AV9" s="35">
        <f aca="true" t="shared" si="14" ref="AV9:AV15">BJ9+BK9+BL9+BM9</f>
        <v>3772</v>
      </c>
      <c r="AW9" s="395">
        <f t="shared" si="7"/>
        <v>4004</v>
      </c>
      <c r="AX9" s="665">
        <v>0</v>
      </c>
      <c r="AY9" s="381">
        <v>0</v>
      </c>
      <c r="AZ9" s="381">
        <v>0</v>
      </c>
      <c r="BA9" s="659">
        <v>0</v>
      </c>
      <c r="BB9" s="666">
        <v>0</v>
      </c>
      <c r="BC9" s="381">
        <v>0</v>
      </c>
      <c r="BD9" s="381">
        <v>0</v>
      </c>
      <c r="BE9" s="667">
        <v>0</v>
      </c>
      <c r="BF9" s="668">
        <v>0</v>
      </c>
      <c r="BG9" s="381">
        <v>0</v>
      </c>
      <c r="BH9" s="381">
        <v>232</v>
      </c>
      <c r="BI9" s="659">
        <v>0</v>
      </c>
      <c r="BJ9" s="666">
        <v>0</v>
      </c>
      <c r="BK9" s="381">
        <v>2900</v>
      </c>
      <c r="BL9" s="381">
        <v>872</v>
      </c>
      <c r="BM9" s="381">
        <v>0</v>
      </c>
    </row>
    <row r="10" spans="1:65" s="20" customFormat="1" ht="24.75" customHeight="1">
      <c r="A10" s="396">
        <v>4</v>
      </c>
      <c r="B10" s="131" t="s">
        <v>4</v>
      </c>
      <c r="C10" s="382">
        <f t="shared" si="9"/>
        <v>0</v>
      </c>
      <c r="D10" s="381">
        <f t="shared" si="8"/>
        <v>0</v>
      </c>
      <c r="E10" s="381">
        <f t="shared" si="10"/>
        <v>218455</v>
      </c>
      <c r="F10" s="35">
        <v>0</v>
      </c>
      <c r="G10" s="661">
        <v>0</v>
      </c>
      <c r="H10" s="661">
        <v>0</v>
      </c>
      <c r="I10" s="35">
        <v>10616</v>
      </c>
      <c r="J10" s="48">
        <f t="shared" si="0"/>
        <v>10616</v>
      </c>
      <c r="K10" s="35">
        <v>0</v>
      </c>
      <c r="L10" s="661">
        <v>0</v>
      </c>
      <c r="M10" s="661">
        <v>0</v>
      </c>
      <c r="N10" s="35">
        <v>22631</v>
      </c>
      <c r="O10" s="28">
        <f t="shared" si="1"/>
        <v>22631</v>
      </c>
      <c r="P10" s="669">
        <v>0</v>
      </c>
      <c r="Q10" s="35">
        <v>0</v>
      </c>
      <c r="R10" s="661">
        <v>0</v>
      </c>
      <c r="S10" s="661">
        <v>0</v>
      </c>
      <c r="T10" s="661">
        <v>0</v>
      </c>
      <c r="U10" s="672">
        <v>0</v>
      </c>
      <c r="V10" s="673">
        <v>146592</v>
      </c>
      <c r="W10" s="35">
        <v>0</v>
      </c>
      <c r="X10" s="48">
        <f t="shared" si="2"/>
        <v>146592</v>
      </c>
      <c r="Y10" s="35">
        <v>0</v>
      </c>
      <c r="Z10" s="661">
        <v>0</v>
      </c>
      <c r="AA10" s="661">
        <v>0</v>
      </c>
      <c r="AB10" s="35">
        <v>1154</v>
      </c>
      <c r="AC10" s="28">
        <f t="shared" si="3"/>
        <v>1154</v>
      </c>
      <c r="AD10" s="32">
        <v>0</v>
      </c>
      <c r="AE10" s="661">
        <v>0</v>
      </c>
      <c r="AF10" s="661">
        <v>0</v>
      </c>
      <c r="AG10" s="35">
        <v>11921</v>
      </c>
      <c r="AH10" s="48">
        <f t="shared" si="4"/>
        <v>11921</v>
      </c>
      <c r="AI10" s="35">
        <v>0</v>
      </c>
      <c r="AJ10" s="661">
        <v>0</v>
      </c>
      <c r="AK10" s="661">
        <v>0</v>
      </c>
      <c r="AL10" s="35">
        <v>25457</v>
      </c>
      <c r="AM10" s="28">
        <f t="shared" si="5"/>
        <v>25457</v>
      </c>
      <c r="AN10" s="660">
        <v>0</v>
      </c>
      <c r="AO10" s="661">
        <v>0</v>
      </c>
      <c r="AP10" s="661">
        <v>0</v>
      </c>
      <c r="AQ10" s="35">
        <v>0</v>
      </c>
      <c r="AR10" s="28">
        <f t="shared" si="6"/>
        <v>0</v>
      </c>
      <c r="AS10" s="660">
        <f t="shared" si="11"/>
        <v>0</v>
      </c>
      <c r="AT10" s="661">
        <f t="shared" si="12"/>
        <v>0</v>
      </c>
      <c r="AU10" s="661">
        <f t="shared" si="13"/>
        <v>0</v>
      </c>
      <c r="AV10" s="35">
        <f t="shared" si="14"/>
        <v>84</v>
      </c>
      <c r="AW10" s="395">
        <f t="shared" si="7"/>
        <v>84</v>
      </c>
      <c r="AX10" s="665">
        <v>0</v>
      </c>
      <c r="AY10" s="381">
        <v>0</v>
      </c>
      <c r="AZ10" s="381">
        <v>0</v>
      </c>
      <c r="BA10" s="659">
        <v>0</v>
      </c>
      <c r="BB10" s="666">
        <v>0</v>
      </c>
      <c r="BC10" s="381">
        <v>0</v>
      </c>
      <c r="BD10" s="381">
        <v>0</v>
      </c>
      <c r="BE10" s="667">
        <v>0</v>
      </c>
      <c r="BF10" s="668">
        <v>0</v>
      </c>
      <c r="BG10" s="381">
        <v>0</v>
      </c>
      <c r="BH10" s="381">
        <v>0</v>
      </c>
      <c r="BI10" s="659">
        <v>0</v>
      </c>
      <c r="BJ10" s="666">
        <v>0</v>
      </c>
      <c r="BK10" s="381">
        <v>84</v>
      </c>
      <c r="BL10" s="381">
        <v>0</v>
      </c>
      <c r="BM10" s="381">
        <v>0</v>
      </c>
    </row>
    <row r="11" spans="1:65" s="20" customFormat="1" ht="24.75" customHeight="1">
      <c r="A11" s="396">
        <v>5</v>
      </c>
      <c r="B11" s="131" t="s">
        <v>12</v>
      </c>
      <c r="C11" s="382">
        <f t="shared" si="9"/>
        <v>16039</v>
      </c>
      <c r="D11" s="381">
        <f t="shared" si="8"/>
        <v>17047</v>
      </c>
      <c r="E11" s="381">
        <f t="shared" si="10"/>
        <v>410138</v>
      </c>
      <c r="F11" s="35">
        <v>12807</v>
      </c>
      <c r="G11" s="661">
        <v>18</v>
      </c>
      <c r="H11" s="661">
        <v>622</v>
      </c>
      <c r="I11" s="35">
        <v>6645</v>
      </c>
      <c r="J11" s="48">
        <f t="shared" si="0"/>
        <v>20092</v>
      </c>
      <c r="K11" s="35">
        <v>972</v>
      </c>
      <c r="L11" s="661">
        <v>523</v>
      </c>
      <c r="M11" s="661">
        <v>4585</v>
      </c>
      <c r="N11" s="35">
        <v>16602</v>
      </c>
      <c r="O11" s="28">
        <f t="shared" si="1"/>
        <v>22682</v>
      </c>
      <c r="P11" s="669">
        <v>2212</v>
      </c>
      <c r="Q11" s="35">
        <v>3</v>
      </c>
      <c r="R11" s="661">
        <v>5408</v>
      </c>
      <c r="S11" s="661">
        <v>727</v>
      </c>
      <c r="T11" s="661">
        <v>16999</v>
      </c>
      <c r="U11" s="672">
        <v>1709</v>
      </c>
      <c r="V11" s="673">
        <v>193834</v>
      </c>
      <c r="W11" s="35">
        <v>10977</v>
      </c>
      <c r="X11" s="48">
        <f t="shared" si="2"/>
        <v>231869</v>
      </c>
      <c r="Y11" s="35">
        <v>45</v>
      </c>
      <c r="Z11" s="661">
        <v>5851</v>
      </c>
      <c r="AA11" s="661">
        <v>31</v>
      </c>
      <c r="AB11" s="35">
        <v>3991</v>
      </c>
      <c r="AC11" s="28">
        <f t="shared" si="3"/>
        <v>9918</v>
      </c>
      <c r="AD11" s="32">
        <v>0</v>
      </c>
      <c r="AE11" s="661">
        <v>0</v>
      </c>
      <c r="AF11" s="661">
        <v>0</v>
      </c>
      <c r="AG11" s="35">
        <v>101</v>
      </c>
      <c r="AH11" s="48">
        <f t="shared" si="4"/>
        <v>101</v>
      </c>
      <c r="AI11" s="35">
        <v>0</v>
      </c>
      <c r="AJ11" s="661">
        <v>1754</v>
      </c>
      <c r="AK11" s="661">
        <v>0</v>
      </c>
      <c r="AL11" s="35">
        <v>133682</v>
      </c>
      <c r="AM11" s="28">
        <f t="shared" si="5"/>
        <v>135436</v>
      </c>
      <c r="AN11" s="660">
        <v>0</v>
      </c>
      <c r="AO11" s="661">
        <v>0</v>
      </c>
      <c r="AP11" s="661">
        <v>0</v>
      </c>
      <c r="AQ11" s="35">
        <v>0</v>
      </c>
      <c r="AR11" s="28">
        <f t="shared" si="6"/>
        <v>0</v>
      </c>
      <c r="AS11" s="660">
        <f t="shared" si="11"/>
        <v>0</v>
      </c>
      <c r="AT11" s="661">
        <f t="shared" si="12"/>
        <v>2766</v>
      </c>
      <c r="AU11" s="661">
        <f t="shared" si="13"/>
        <v>0</v>
      </c>
      <c r="AV11" s="35">
        <f t="shared" si="14"/>
        <v>20360</v>
      </c>
      <c r="AW11" s="395">
        <f t="shared" si="7"/>
        <v>23126</v>
      </c>
      <c r="AX11" s="665">
        <v>0</v>
      </c>
      <c r="AY11" s="381">
        <v>0</v>
      </c>
      <c r="AZ11" s="381">
        <v>0</v>
      </c>
      <c r="BA11" s="659">
        <v>0</v>
      </c>
      <c r="BB11" s="666">
        <v>0</v>
      </c>
      <c r="BC11" s="381">
        <v>2766</v>
      </c>
      <c r="BD11" s="381">
        <v>0</v>
      </c>
      <c r="BE11" s="667">
        <v>0</v>
      </c>
      <c r="BF11" s="668">
        <v>0</v>
      </c>
      <c r="BG11" s="381">
        <v>0</v>
      </c>
      <c r="BH11" s="381">
        <v>0</v>
      </c>
      <c r="BI11" s="659">
        <v>0</v>
      </c>
      <c r="BJ11" s="666">
        <v>0</v>
      </c>
      <c r="BK11" s="381">
        <v>20302</v>
      </c>
      <c r="BL11" s="381">
        <v>58</v>
      </c>
      <c r="BM11" s="381">
        <v>0</v>
      </c>
    </row>
    <row r="12" spans="1:65" s="20" customFormat="1" ht="24.75" customHeight="1">
      <c r="A12" s="396">
        <v>6</v>
      </c>
      <c r="B12" s="131" t="s">
        <v>13</v>
      </c>
      <c r="C12" s="483">
        <f t="shared" si="9"/>
        <v>2535</v>
      </c>
      <c r="D12" s="381">
        <f t="shared" si="8"/>
        <v>9397</v>
      </c>
      <c r="E12" s="381">
        <f t="shared" si="10"/>
        <v>337435</v>
      </c>
      <c r="F12" s="35">
        <v>0</v>
      </c>
      <c r="G12" s="661">
        <v>0</v>
      </c>
      <c r="H12" s="661">
        <v>0</v>
      </c>
      <c r="I12" s="35">
        <v>0</v>
      </c>
      <c r="J12" s="48">
        <f t="shared" si="0"/>
        <v>0</v>
      </c>
      <c r="K12" s="35">
        <v>560</v>
      </c>
      <c r="L12" s="661">
        <v>1969</v>
      </c>
      <c r="M12" s="661">
        <v>3533</v>
      </c>
      <c r="N12" s="35">
        <v>84766</v>
      </c>
      <c r="O12" s="28">
        <f t="shared" si="1"/>
        <v>90828</v>
      </c>
      <c r="P12" s="669">
        <v>1789</v>
      </c>
      <c r="Q12" s="35">
        <v>0</v>
      </c>
      <c r="R12" s="661">
        <v>702</v>
      </c>
      <c r="S12" s="661">
        <v>0</v>
      </c>
      <c r="T12" s="661">
        <v>17638</v>
      </c>
      <c r="U12" s="672">
        <v>430</v>
      </c>
      <c r="V12" s="673">
        <v>109565</v>
      </c>
      <c r="W12" s="35">
        <v>60398</v>
      </c>
      <c r="X12" s="48">
        <f t="shared" si="2"/>
        <v>190522</v>
      </c>
      <c r="Y12" s="35">
        <v>0</v>
      </c>
      <c r="Z12" s="661">
        <v>220</v>
      </c>
      <c r="AA12" s="661">
        <v>324</v>
      </c>
      <c r="AB12" s="35">
        <v>1653</v>
      </c>
      <c r="AC12" s="28">
        <f t="shared" si="3"/>
        <v>2197</v>
      </c>
      <c r="AD12" s="32">
        <v>0</v>
      </c>
      <c r="AE12" s="661">
        <v>0</v>
      </c>
      <c r="AF12" s="661">
        <v>0</v>
      </c>
      <c r="AG12" s="35">
        <v>5850</v>
      </c>
      <c r="AH12" s="48">
        <f t="shared" si="4"/>
        <v>5850</v>
      </c>
      <c r="AI12" s="35">
        <v>186</v>
      </c>
      <c r="AJ12" s="661">
        <v>0</v>
      </c>
      <c r="AK12" s="661">
        <v>0</v>
      </c>
      <c r="AL12" s="35">
        <v>12639</v>
      </c>
      <c r="AM12" s="28">
        <f t="shared" si="5"/>
        <v>12825</v>
      </c>
      <c r="AN12" s="660">
        <v>0</v>
      </c>
      <c r="AO12" s="661">
        <v>0</v>
      </c>
      <c r="AP12" s="661">
        <v>0</v>
      </c>
      <c r="AQ12" s="35">
        <v>0</v>
      </c>
      <c r="AR12" s="28">
        <f t="shared" si="6"/>
        <v>0</v>
      </c>
      <c r="AS12" s="660">
        <f t="shared" si="11"/>
        <v>0</v>
      </c>
      <c r="AT12" s="661">
        <f t="shared" si="12"/>
        <v>6506</v>
      </c>
      <c r="AU12" s="661">
        <f t="shared" si="13"/>
        <v>0</v>
      </c>
      <c r="AV12" s="35">
        <f t="shared" si="14"/>
        <v>40639</v>
      </c>
      <c r="AW12" s="395">
        <f t="shared" si="7"/>
        <v>47145</v>
      </c>
      <c r="AX12" s="665">
        <v>0</v>
      </c>
      <c r="AY12" s="381">
        <v>0</v>
      </c>
      <c r="AZ12" s="381">
        <v>0</v>
      </c>
      <c r="BA12" s="659">
        <v>0</v>
      </c>
      <c r="BB12" s="666">
        <v>0</v>
      </c>
      <c r="BC12" s="381">
        <v>4507</v>
      </c>
      <c r="BD12" s="381">
        <v>0</v>
      </c>
      <c r="BE12" s="667">
        <v>1999</v>
      </c>
      <c r="BF12" s="668">
        <v>0</v>
      </c>
      <c r="BG12" s="381">
        <v>0</v>
      </c>
      <c r="BH12" s="381">
        <v>0</v>
      </c>
      <c r="BI12" s="659">
        <v>0</v>
      </c>
      <c r="BJ12" s="666">
        <v>0</v>
      </c>
      <c r="BK12" s="381">
        <v>40456</v>
      </c>
      <c r="BL12" s="381">
        <v>183</v>
      </c>
      <c r="BM12" s="381">
        <v>0</v>
      </c>
    </row>
    <row r="13" spans="1:65" s="88" customFormat="1" ht="24.75" customHeight="1">
      <c r="A13" s="396">
        <v>7</v>
      </c>
      <c r="B13" s="131" t="s">
        <v>14</v>
      </c>
      <c r="C13" s="513"/>
      <c r="D13" s="381"/>
      <c r="E13" s="381"/>
      <c r="F13" s="478"/>
      <c r="G13" s="675"/>
      <c r="H13" s="675"/>
      <c r="I13" s="478"/>
      <c r="J13" s="48"/>
      <c r="K13" s="478"/>
      <c r="L13" s="675"/>
      <c r="M13" s="675"/>
      <c r="N13" s="478"/>
      <c r="O13" s="28"/>
      <c r="P13" s="676"/>
      <c r="Q13" s="478"/>
      <c r="R13" s="675"/>
      <c r="S13" s="675"/>
      <c r="T13" s="675"/>
      <c r="U13" s="677"/>
      <c r="V13" s="678"/>
      <c r="W13" s="478"/>
      <c r="X13" s="48"/>
      <c r="Y13" s="478"/>
      <c r="Z13" s="675"/>
      <c r="AA13" s="675"/>
      <c r="AB13" s="478"/>
      <c r="AC13" s="28"/>
      <c r="AD13" s="28"/>
      <c r="AE13" s="675"/>
      <c r="AF13" s="675"/>
      <c r="AG13" s="478"/>
      <c r="AH13" s="48"/>
      <c r="AI13" s="478"/>
      <c r="AJ13" s="675"/>
      <c r="AK13" s="675"/>
      <c r="AL13" s="478"/>
      <c r="AM13" s="28"/>
      <c r="AN13" s="679"/>
      <c r="AO13" s="675"/>
      <c r="AP13" s="675"/>
      <c r="AQ13" s="478"/>
      <c r="AR13" s="28"/>
      <c r="AS13" s="660"/>
      <c r="AT13" s="661"/>
      <c r="AU13" s="661"/>
      <c r="AV13" s="35"/>
      <c r="AW13" s="395"/>
      <c r="AX13" s="665"/>
      <c r="AY13" s="381"/>
      <c r="AZ13" s="381"/>
      <c r="BA13" s="659"/>
      <c r="BB13" s="666"/>
      <c r="BC13" s="381"/>
      <c r="BD13" s="381"/>
      <c r="BE13" s="667"/>
      <c r="BF13" s="668"/>
      <c r="BG13" s="381"/>
      <c r="BH13" s="381"/>
      <c r="BI13" s="659"/>
      <c r="BJ13" s="666"/>
      <c r="BK13" s="381"/>
      <c r="BL13" s="381"/>
      <c r="BM13" s="381"/>
    </row>
    <row r="14" spans="1:65" s="20" customFormat="1" ht="24.75" customHeight="1">
      <c r="A14" s="394">
        <v>8</v>
      </c>
      <c r="B14" s="131" t="s">
        <v>15</v>
      </c>
      <c r="C14" s="483">
        <f t="shared" si="9"/>
        <v>6971</v>
      </c>
      <c r="D14" s="381">
        <f t="shared" si="8"/>
        <v>16662</v>
      </c>
      <c r="E14" s="381">
        <f>SUM(H14,I14,M14,N14,T14,U14,V14,W14,AA14,AB14,AF14,AG14,AK14,AL14,AP14,AQ14,AU14,AV14)</f>
        <v>253456</v>
      </c>
      <c r="F14" s="35">
        <v>0</v>
      </c>
      <c r="G14" s="661">
        <v>0</v>
      </c>
      <c r="H14" s="661">
        <v>12</v>
      </c>
      <c r="I14" s="35">
        <v>0</v>
      </c>
      <c r="J14" s="48">
        <f aca="true" t="shared" si="15" ref="J14:J23">SUM(F14:I14)</f>
        <v>12</v>
      </c>
      <c r="K14" s="35">
        <v>0</v>
      </c>
      <c r="L14" s="661">
        <v>1786</v>
      </c>
      <c r="M14" s="661">
        <v>10198</v>
      </c>
      <c r="N14" s="35">
        <v>3470</v>
      </c>
      <c r="O14" s="28">
        <f aca="true" t="shared" si="16" ref="O14:O23">SUM(K14:N14)</f>
        <v>15454</v>
      </c>
      <c r="P14" s="669">
        <v>0</v>
      </c>
      <c r="Q14" s="35">
        <v>2769</v>
      </c>
      <c r="R14" s="661">
        <v>2490</v>
      </c>
      <c r="S14" s="661">
        <v>6936</v>
      </c>
      <c r="T14" s="661">
        <v>40076</v>
      </c>
      <c r="U14" s="672">
        <v>29197</v>
      </c>
      <c r="V14" s="673">
        <v>30846</v>
      </c>
      <c r="W14" s="35">
        <v>44477</v>
      </c>
      <c r="X14" s="48">
        <f aca="true" t="shared" si="17" ref="X14:X23">SUM(P14:W14)</f>
        <v>156791</v>
      </c>
      <c r="Y14" s="35">
        <v>0</v>
      </c>
      <c r="Z14" s="661">
        <v>2672</v>
      </c>
      <c r="AA14" s="661">
        <v>447</v>
      </c>
      <c r="AB14" s="35">
        <v>657</v>
      </c>
      <c r="AC14" s="28">
        <f aca="true" t="shared" si="18" ref="AC14:AC23">SUM(Y14:AB14)</f>
        <v>3776</v>
      </c>
      <c r="AD14" s="32">
        <v>3705</v>
      </c>
      <c r="AE14" s="661">
        <v>2360</v>
      </c>
      <c r="AF14" s="661">
        <v>15635</v>
      </c>
      <c r="AG14" s="35">
        <v>12096</v>
      </c>
      <c r="AH14" s="48">
        <f aca="true" t="shared" si="19" ref="AH14:AH23">SUM(AD14:AG14)</f>
        <v>33796</v>
      </c>
      <c r="AI14" s="35">
        <v>334</v>
      </c>
      <c r="AJ14" s="661">
        <v>33</v>
      </c>
      <c r="AK14" s="661">
        <v>921</v>
      </c>
      <c r="AL14" s="35">
        <v>62882</v>
      </c>
      <c r="AM14" s="28">
        <f aca="true" t="shared" si="20" ref="AM14:AM23">SUM(AI14:AL14)</f>
        <v>64170</v>
      </c>
      <c r="AN14" s="660">
        <v>0</v>
      </c>
      <c r="AO14" s="661">
        <v>0</v>
      </c>
      <c r="AP14" s="661">
        <v>0</v>
      </c>
      <c r="AQ14" s="35">
        <v>0</v>
      </c>
      <c r="AR14" s="28">
        <f aca="true" t="shared" si="21" ref="AR14:AR23">SUM(AN14:AQ14)</f>
        <v>0</v>
      </c>
      <c r="AS14" s="660">
        <f t="shared" si="11"/>
        <v>163</v>
      </c>
      <c r="AT14" s="661">
        <f t="shared" si="12"/>
        <v>385</v>
      </c>
      <c r="AU14" s="661">
        <f>BF14+BG14+BH14+BI14</f>
        <v>1046</v>
      </c>
      <c r="AV14" s="35">
        <f>BJ14+BK14+BL14+BM14</f>
        <v>1496</v>
      </c>
      <c r="AW14" s="395">
        <f aca="true" t="shared" si="22" ref="AW14:AW23">SUM(AS14:AV14)</f>
        <v>3090</v>
      </c>
      <c r="AX14" s="665">
        <v>0</v>
      </c>
      <c r="AY14" s="381">
        <v>136</v>
      </c>
      <c r="AZ14" s="381">
        <v>0</v>
      </c>
      <c r="BA14" s="659">
        <v>27</v>
      </c>
      <c r="BB14" s="666">
        <v>0</v>
      </c>
      <c r="BC14" s="381">
        <v>0</v>
      </c>
      <c r="BD14" s="381">
        <v>0</v>
      </c>
      <c r="BE14" s="667">
        <v>385</v>
      </c>
      <c r="BF14" s="668">
        <v>0</v>
      </c>
      <c r="BG14" s="381">
        <v>768</v>
      </c>
      <c r="BH14" s="381">
        <v>20</v>
      </c>
      <c r="BI14" s="659">
        <v>258</v>
      </c>
      <c r="BJ14" s="666">
        <v>0</v>
      </c>
      <c r="BK14" s="381">
        <v>1449</v>
      </c>
      <c r="BL14" s="381">
        <v>5</v>
      </c>
      <c r="BM14" s="381">
        <v>42</v>
      </c>
    </row>
    <row r="15" spans="1:65" s="20" customFormat="1" ht="24.75" customHeight="1">
      <c r="A15" s="396">
        <v>9</v>
      </c>
      <c r="B15" s="131" t="s">
        <v>16</v>
      </c>
      <c r="C15" s="513">
        <f t="shared" si="9"/>
        <v>19522</v>
      </c>
      <c r="D15" s="381">
        <f t="shared" si="8"/>
        <v>47921</v>
      </c>
      <c r="E15" s="381">
        <f t="shared" si="10"/>
        <v>610726</v>
      </c>
      <c r="F15" s="35">
        <v>1595</v>
      </c>
      <c r="G15" s="661">
        <v>578</v>
      </c>
      <c r="H15" s="661">
        <v>15</v>
      </c>
      <c r="I15" s="35">
        <v>9076</v>
      </c>
      <c r="J15" s="48">
        <f t="shared" si="15"/>
        <v>11264</v>
      </c>
      <c r="K15" s="35">
        <v>188</v>
      </c>
      <c r="L15" s="661">
        <v>8771</v>
      </c>
      <c r="M15" s="661">
        <v>4264</v>
      </c>
      <c r="N15" s="35">
        <v>42612</v>
      </c>
      <c r="O15" s="28">
        <f t="shared" si="16"/>
        <v>55835</v>
      </c>
      <c r="P15" s="669">
        <v>14898</v>
      </c>
      <c r="Q15" s="35">
        <v>2570</v>
      </c>
      <c r="R15" s="661">
        <v>17646</v>
      </c>
      <c r="S15" s="661">
        <v>16247</v>
      </c>
      <c r="T15" s="661">
        <v>14810</v>
      </c>
      <c r="U15" s="672">
        <v>3457</v>
      </c>
      <c r="V15" s="673">
        <v>380632</v>
      </c>
      <c r="W15" s="35">
        <v>61430</v>
      </c>
      <c r="X15" s="48">
        <f t="shared" si="17"/>
        <v>511690</v>
      </c>
      <c r="Y15" s="35">
        <v>20</v>
      </c>
      <c r="Z15" s="661">
        <v>3745</v>
      </c>
      <c r="AA15" s="661">
        <v>20</v>
      </c>
      <c r="AB15" s="35">
        <v>80624</v>
      </c>
      <c r="AC15" s="28">
        <f t="shared" si="18"/>
        <v>84409</v>
      </c>
      <c r="AD15" s="32">
        <v>0</v>
      </c>
      <c r="AE15" s="661">
        <v>0</v>
      </c>
      <c r="AF15" s="661">
        <v>0</v>
      </c>
      <c r="AG15" s="35">
        <v>0</v>
      </c>
      <c r="AH15" s="48">
        <f t="shared" si="19"/>
        <v>0</v>
      </c>
      <c r="AI15" s="35">
        <v>0</v>
      </c>
      <c r="AJ15" s="661">
        <v>0</v>
      </c>
      <c r="AK15" s="661">
        <v>0</v>
      </c>
      <c r="AL15" s="35">
        <v>7329</v>
      </c>
      <c r="AM15" s="28">
        <f t="shared" si="20"/>
        <v>7329</v>
      </c>
      <c r="AN15" s="660">
        <v>0</v>
      </c>
      <c r="AO15" s="661">
        <v>0</v>
      </c>
      <c r="AP15" s="661">
        <v>0</v>
      </c>
      <c r="AQ15" s="35">
        <v>0</v>
      </c>
      <c r="AR15" s="28">
        <f t="shared" si="21"/>
        <v>0</v>
      </c>
      <c r="AS15" s="660">
        <f t="shared" si="11"/>
        <v>251</v>
      </c>
      <c r="AT15" s="661">
        <f t="shared" si="12"/>
        <v>934</v>
      </c>
      <c r="AU15" s="661">
        <f t="shared" si="13"/>
        <v>394</v>
      </c>
      <c r="AV15" s="35">
        <f t="shared" si="14"/>
        <v>6063</v>
      </c>
      <c r="AW15" s="395">
        <f t="shared" si="22"/>
        <v>7642</v>
      </c>
      <c r="AX15" s="665">
        <v>0</v>
      </c>
      <c r="AY15" s="381">
        <v>0</v>
      </c>
      <c r="AZ15" s="381">
        <v>0</v>
      </c>
      <c r="BA15" s="659">
        <v>251</v>
      </c>
      <c r="BB15" s="666">
        <v>0</v>
      </c>
      <c r="BC15" s="381">
        <v>0</v>
      </c>
      <c r="BD15" s="381">
        <v>0</v>
      </c>
      <c r="BE15" s="667">
        <v>934</v>
      </c>
      <c r="BF15" s="668">
        <v>0</v>
      </c>
      <c r="BG15" s="381">
        <v>0</v>
      </c>
      <c r="BH15" s="381">
        <v>0</v>
      </c>
      <c r="BI15" s="659">
        <v>394</v>
      </c>
      <c r="BJ15" s="666">
        <v>0</v>
      </c>
      <c r="BK15" s="381">
        <v>5467</v>
      </c>
      <c r="BL15" s="381">
        <v>3</v>
      </c>
      <c r="BM15" s="381">
        <v>593</v>
      </c>
    </row>
    <row r="16" spans="1:65" s="20" customFormat="1" ht="24.75" customHeight="1">
      <c r="A16" s="394">
        <v>10</v>
      </c>
      <c r="B16" s="131" t="s">
        <v>17</v>
      </c>
      <c r="C16" s="382">
        <f t="shared" si="9"/>
        <v>0</v>
      </c>
      <c r="D16" s="381">
        <f t="shared" si="8"/>
        <v>4740</v>
      </c>
      <c r="E16" s="381">
        <f t="shared" si="10"/>
        <v>236104</v>
      </c>
      <c r="F16" s="35">
        <v>0</v>
      </c>
      <c r="G16" s="661">
        <v>0</v>
      </c>
      <c r="H16" s="661">
        <v>0</v>
      </c>
      <c r="I16" s="35">
        <v>0</v>
      </c>
      <c r="J16" s="48">
        <f t="shared" si="15"/>
        <v>0</v>
      </c>
      <c r="K16" s="35">
        <v>0</v>
      </c>
      <c r="L16" s="661">
        <v>0</v>
      </c>
      <c r="M16" s="661">
        <v>0</v>
      </c>
      <c r="N16" s="35">
        <v>13175</v>
      </c>
      <c r="O16" s="28">
        <f t="shared" si="16"/>
        <v>13175</v>
      </c>
      <c r="P16" s="669">
        <v>0</v>
      </c>
      <c r="Q16" s="35">
        <v>0</v>
      </c>
      <c r="R16" s="661">
        <v>4740</v>
      </c>
      <c r="S16" s="661">
        <v>0</v>
      </c>
      <c r="T16" s="661">
        <v>0</v>
      </c>
      <c r="U16" s="672">
        <v>0</v>
      </c>
      <c r="V16" s="673">
        <v>91737</v>
      </c>
      <c r="W16" s="35">
        <v>0</v>
      </c>
      <c r="X16" s="48">
        <f t="shared" si="17"/>
        <v>96477</v>
      </c>
      <c r="Y16" s="35">
        <v>0</v>
      </c>
      <c r="Z16" s="661">
        <v>0</v>
      </c>
      <c r="AA16" s="661">
        <v>0</v>
      </c>
      <c r="AB16" s="35">
        <v>0</v>
      </c>
      <c r="AC16" s="28">
        <f t="shared" si="18"/>
        <v>0</v>
      </c>
      <c r="AD16" s="32">
        <v>0</v>
      </c>
      <c r="AE16" s="661">
        <v>0</v>
      </c>
      <c r="AF16" s="661">
        <v>0</v>
      </c>
      <c r="AG16" s="35">
        <v>403</v>
      </c>
      <c r="AH16" s="48">
        <f t="shared" si="19"/>
        <v>403</v>
      </c>
      <c r="AI16" s="35">
        <v>0</v>
      </c>
      <c r="AJ16" s="661">
        <v>0</v>
      </c>
      <c r="AK16" s="661">
        <v>0</v>
      </c>
      <c r="AL16" s="35">
        <v>115282</v>
      </c>
      <c r="AM16" s="28">
        <f t="shared" si="20"/>
        <v>115282</v>
      </c>
      <c r="AN16" s="660">
        <v>0</v>
      </c>
      <c r="AO16" s="661">
        <v>0</v>
      </c>
      <c r="AP16" s="661">
        <v>0</v>
      </c>
      <c r="AQ16" s="35">
        <v>0</v>
      </c>
      <c r="AR16" s="28">
        <f t="shared" si="21"/>
        <v>0</v>
      </c>
      <c r="AS16" s="660">
        <f aca="true" t="shared" si="23" ref="AS16:AS35">AX16+AY16+AZ16+BA16</f>
        <v>0</v>
      </c>
      <c r="AT16" s="661">
        <f aca="true" t="shared" si="24" ref="AT16:AT36">BB16+BC16+BD16+BE16</f>
        <v>0</v>
      </c>
      <c r="AU16" s="661">
        <f aca="true" t="shared" si="25" ref="AU16:AU36">BF16+BG16+BH16+BI16</f>
        <v>0</v>
      </c>
      <c r="AV16" s="35">
        <f aca="true" t="shared" si="26" ref="AV16:AV36">BJ16+BK16+BL16+BM16</f>
        <v>15507</v>
      </c>
      <c r="AW16" s="395">
        <f t="shared" si="22"/>
        <v>15507</v>
      </c>
      <c r="AX16" s="665">
        <v>0</v>
      </c>
      <c r="AY16" s="381">
        <v>0</v>
      </c>
      <c r="AZ16" s="381">
        <v>0</v>
      </c>
      <c r="BA16" s="659">
        <v>0</v>
      </c>
      <c r="BB16" s="666">
        <v>0</v>
      </c>
      <c r="BC16" s="381">
        <v>0</v>
      </c>
      <c r="BD16" s="381">
        <v>0</v>
      </c>
      <c r="BE16" s="667">
        <v>0</v>
      </c>
      <c r="BF16" s="668">
        <v>0</v>
      </c>
      <c r="BG16" s="381">
        <v>0</v>
      </c>
      <c r="BH16" s="381">
        <v>0</v>
      </c>
      <c r="BI16" s="659">
        <v>0</v>
      </c>
      <c r="BJ16" s="666">
        <v>0</v>
      </c>
      <c r="BK16" s="381">
        <v>2481</v>
      </c>
      <c r="BL16" s="381">
        <v>61</v>
      </c>
      <c r="BM16" s="381">
        <v>12965</v>
      </c>
    </row>
    <row r="17" spans="1:65" s="20" customFormat="1" ht="24.75" customHeight="1">
      <c r="A17" s="396">
        <v>11</v>
      </c>
      <c r="B17" s="131" t="s">
        <v>18</v>
      </c>
      <c r="C17" s="382">
        <f t="shared" si="9"/>
        <v>4610</v>
      </c>
      <c r="D17" s="381">
        <f t="shared" si="8"/>
        <v>240</v>
      </c>
      <c r="E17" s="381">
        <f t="shared" si="10"/>
        <v>218834</v>
      </c>
      <c r="F17" s="35">
        <v>0</v>
      </c>
      <c r="G17" s="661">
        <v>0</v>
      </c>
      <c r="H17" s="661">
        <v>0</v>
      </c>
      <c r="I17" s="35">
        <v>0</v>
      </c>
      <c r="J17" s="48">
        <f t="shared" si="15"/>
        <v>0</v>
      </c>
      <c r="K17" s="35">
        <v>0</v>
      </c>
      <c r="L17" s="661">
        <v>0</v>
      </c>
      <c r="M17" s="661">
        <v>0</v>
      </c>
      <c r="N17" s="35">
        <v>0</v>
      </c>
      <c r="O17" s="28">
        <f t="shared" si="16"/>
        <v>0</v>
      </c>
      <c r="P17" s="669">
        <v>93</v>
      </c>
      <c r="Q17" s="35">
        <v>0</v>
      </c>
      <c r="R17" s="661">
        <v>240</v>
      </c>
      <c r="S17" s="661">
        <v>0</v>
      </c>
      <c r="T17" s="661">
        <v>1143</v>
      </c>
      <c r="U17" s="672">
        <v>0</v>
      </c>
      <c r="V17" s="673">
        <v>45550</v>
      </c>
      <c r="W17" s="35">
        <v>0</v>
      </c>
      <c r="X17" s="48">
        <f t="shared" si="17"/>
        <v>47026</v>
      </c>
      <c r="Y17" s="35">
        <v>11</v>
      </c>
      <c r="Z17" s="661">
        <v>0</v>
      </c>
      <c r="AA17" s="661">
        <v>33</v>
      </c>
      <c r="AB17" s="35">
        <v>4975</v>
      </c>
      <c r="AC17" s="28">
        <f t="shared" si="18"/>
        <v>5019</v>
      </c>
      <c r="AD17" s="32">
        <v>890</v>
      </c>
      <c r="AE17" s="661">
        <v>0</v>
      </c>
      <c r="AF17" s="661">
        <v>0</v>
      </c>
      <c r="AG17" s="35">
        <v>3823</v>
      </c>
      <c r="AH17" s="48">
        <f t="shared" si="19"/>
        <v>4713</v>
      </c>
      <c r="AI17" s="35">
        <v>3616</v>
      </c>
      <c r="AJ17" s="661">
        <v>0</v>
      </c>
      <c r="AK17" s="661">
        <v>0</v>
      </c>
      <c r="AL17" s="35">
        <v>163310</v>
      </c>
      <c r="AM17" s="28">
        <f t="shared" si="20"/>
        <v>166926</v>
      </c>
      <c r="AN17" s="660">
        <v>0</v>
      </c>
      <c r="AO17" s="661">
        <v>0</v>
      </c>
      <c r="AP17" s="661">
        <v>0</v>
      </c>
      <c r="AQ17" s="35">
        <v>0</v>
      </c>
      <c r="AR17" s="28">
        <f t="shared" si="21"/>
        <v>0</v>
      </c>
      <c r="AS17" s="660">
        <f t="shared" si="23"/>
        <v>0</v>
      </c>
      <c r="AT17" s="661">
        <f t="shared" si="24"/>
        <v>0</v>
      </c>
      <c r="AU17" s="661">
        <f t="shared" si="25"/>
        <v>0</v>
      </c>
      <c r="AV17" s="35">
        <f t="shared" si="26"/>
        <v>0</v>
      </c>
      <c r="AW17" s="395">
        <f t="shared" si="22"/>
        <v>0</v>
      </c>
      <c r="AX17" s="665">
        <v>0</v>
      </c>
      <c r="AY17" s="381">
        <v>0</v>
      </c>
      <c r="AZ17" s="381">
        <v>0</v>
      </c>
      <c r="BA17" s="659">
        <v>0</v>
      </c>
      <c r="BB17" s="666">
        <v>0</v>
      </c>
      <c r="BC17" s="381">
        <v>0</v>
      </c>
      <c r="BD17" s="381">
        <v>0</v>
      </c>
      <c r="BE17" s="667">
        <v>0</v>
      </c>
      <c r="BF17" s="668">
        <v>0</v>
      </c>
      <c r="BG17" s="381">
        <v>0</v>
      </c>
      <c r="BH17" s="381">
        <v>0</v>
      </c>
      <c r="BI17" s="659">
        <v>0</v>
      </c>
      <c r="BJ17" s="666">
        <v>0</v>
      </c>
      <c r="BK17" s="381">
        <v>0</v>
      </c>
      <c r="BL17" s="381">
        <v>0</v>
      </c>
      <c r="BM17" s="381">
        <v>0</v>
      </c>
    </row>
    <row r="18" spans="1:65" s="20" customFormat="1" ht="24.75" customHeight="1">
      <c r="A18" s="396">
        <v>12</v>
      </c>
      <c r="B18" s="131" t="s">
        <v>38</v>
      </c>
      <c r="C18" s="483">
        <f t="shared" si="9"/>
        <v>830</v>
      </c>
      <c r="D18" s="381">
        <f t="shared" si="8"/>
        <v>16945</v>
      </c>
      <c r="E18" s="381">
        <f t="shared" si="10"/>
        <v>283034</v>
      </c>
      <c r="F18" s="35">
        <v>0</v>
      </c>
      <c r="G18" s="661">
        <v>0</v>
      </c>
      <c r="H18" s="661">
        <v>4325</v>
      </c>
      <c r="I18" s="35">
        <v>6780</v>
      </c>
      <c r="J18" s="48">
        <f t="shared" si="15"/>
        <v>11105</v>
      </c>
      <c r="K18" s="35">
        <v>0</v>
      </c>
      <c r="L18" s="661">
        <v>0</v>
      </c>
      <c r="M18" s="661">
        <v>2489</v>
      </c>
      <c r="N18" s="35">
        <v>1540</v>
      </c>
      <c r="O18" s="28">
        <f t="shared" si="16"/>
        <v>4029</v>
      </c>
      <c r="P18" s="669">
        <v>700</v>
      </c>
      <c r="Q18" s="35">
        <v>0</v>
      </c>
      <c r="R18" s="661">
        <v>13649</v>
      </c>
      <c r="S18" s="661">
        <v>0</v>
      </c>
      <c r="T18" s="661">
        <v>17892</v>
      </c>
      <c r="U18" s="670">
        <v>2507</v>
      </c>
      <c r="V18" s="674">
        <v>136546</v>
      </c>
      <c r="W18" s="35">
        <v>19039</v>
      </c>
      <c r="X18" s="48">
        <f t="shared" si="17"/>
        <v>190333</v>
      </c>
      <c r="Y18" s="35">
        <v>20</v>
      </c>
      <c r="Z18" s="661">
        <v>1267</v>
      </c>
      <c r="AA18" s="661">
        <v>28</v>
      </c>
      <c r="AB18" s="35">
        <v>3677</v>
      </c>
      <c r="AC18" s="28">
        <f t="shared" si="18"/>
        <v>4992</v>
      </c>
      <c r="AD18" s="32">
        <v>0</v>
      </c>
      <c r="AE18" s="661">
        <v>0</v>
      </c>
      <c r="AF18" s="661">
        <v>0</v>
      </c>
      <c r="AG18" s="35">
        <v>1026</v>
      </c>
      <c r="AH18" s="48">
        <f t="shared" si="19"/>
        <v>1026</v>
      </c>
      <c r="AI18" s="35">
        <v>110</v>
      </c>
      <c r="AJ18" s="661">
        <v>2029</v>
      </c>
      <c r="AK18" s="661">
        <v>12</v>
      </c>
      <c r="AL18" s="35">
        <v>87037</v>
      </c>
      <c r="AM18" s="28">
        <f t="shared" si="20"/>
        <v>89188</v>
      </c>
      <c r="AN18" s="660">
        <v>0</v>
      </c>
      <c r="AO18" s="661">
        <v>0</v>
      </c>
      <c r="AP18" s="661">
        <v>0</v>
      </c>
      <c r="AQ18" s="35">
        <v>0</v>
      </c>
      <c r="AR18" s="28">
        <f t="shared" si="21"/>
        <v>0</v>
      </c>
      <c r="AS18" s="660">
        <f t="shared" si="23"/>
        <v>0</v>
      </c>
      <c r="AT18" s="661">
        <f t="shared" si="24"/>
        <v>0</v>
      </c>
      <c r="AU18" s="661">
        <f t="shared" si="25"/>
        <v>0</v>
      </c>
      <c r="AV18" s="35">
        <f t="shared" si="26"/>
        <v>136</v>
      </c>
      <c r="AW18" s="395">
        <f t="shared" si="22"/>
        <v>136</v>
      </c>
      <c r="AX18" s="665">
        <v>0</v>
      </c>
      <c r="AY18" s="381">
        <v>0</v>
      </c>
      <c r="AZ18" s="381">
        <v>0</v>
      </c>
      <c r="BA18" s="659">
        <v>0</v>
      </c>
      <c r="BB18" s="666">
        <v>0</v>
      </c>
      <c r="BC18" s="381">
        <v>0</v>
      </c>
      <c r="BD18" s="381">
        <v>0</v>
      </c>
      <c r="BE18" s="667">
        <v>0</v>
      </c>
      <c r="BF18" s="668">
        <v>0</v>
      </c>
      <c r="BG18" s="381">
        <v>0</v>
      </c>
      <c r="BH18" s="381">
        <v>0</v>
      </c>
      <c r="BI18" s="659">
        <v>0</v>
      </c>
      <c r="BJ18" s="666">
        <v>0</v>
      </c>
      <c r="BK18" s="381">
        <v>0</v>
      </c>
      <c r="BL18" s="381">
        <v>0</v>
      </c>
      <c r="BM18" s="381">
        <v>136</v>
      </c>
    </row>
    <row r="19" spans="1:65" s="20" customFormat="1" ht="24.75" customHeight="1">
      <c r="A19" s="396">
        <v>13</v>
      </c>
      <c r="B19" s="131" t="s">
        <v>19</v>
      </c>
      <c r="C19" s="513">
        <f t="shared" si="9"/>
        <v>9763</v>
      </c>
      <c r="D19" s="381">
        <f t="shared" si="8"/>
        <v>4504</v>
      </c>
      <c r="E19" s="381">
        <f t="shared" si="10"/>
        <v>142408</v>
      </c>
      <c r="F19" s="35">
        <v>1746</v>
      </c>
      <c r="G19" s="661">
        <v>625</v>
      </c>
      <c r="H19" s="661">
        <v>735</v>
      </c>
      <c r="I19" s="35">
        <v>2345</v>
      </c>
      <c r="J19" s="48">
        <f t="shared" si="15"/>
        <v>5451</v>
      </c>
      <c r="K19" s="35">
        <v>12</v>
      </c>
      <c r="L19" s="661">
        <v>906</v>
      </c>
      <c r="M19" s="661">
        <v>1644</v>
      </c>
      <c r="N19" s="35">
        <v>846</v>
      </c>
      <c r="O19" s="28">
        <f t="shared" si="16"/>
        <v>3408</v>
      </c>
      <c r="P19" s="669">
        <v>2701</v>
      </c>
      <c r="Q19" s="35">
        <v>2123</v>
      </c>
      <c r="R19" s="661">
        <v>861</v>
      </c>
      <c r="S19" s="661">
        <v>2096</v>
      </c>
      <c r="T19" s="661">
        <v>14618</v>
      </c>
      <c r="U19" s="672">
        <v>11465</v>
      </c>
      <c r="V19" s="673">
        <v>22033</v>
      </c>
      <c r="W19" s="35">
        <v>24066</v>
      </c>
      <c r="X19" s="48">
        <f t="shared" si="17"/>
        <v>79963</v>
      </c>
      <c r="Y19" s="35">
        <v>95</v>
      </c>
      <c r="Z19" s="661">
        <v>0</v>
      </c>
      <c r="AA19" s="661">
        <v>173</v>
      </c>
      <c r="AB19" s="35">
        <v>166</v>
      </c>
      <c r="AC19" s="28">
        <f t="shared" si="18"/>
        <v>434</v>
      </c>
      <c r="AD19" s="32">
        <v>303</v>
      </c>
      <c r="AE19" s="661">
        <v>0</v>
      </c>
      <c r="AF19" s="661">
        <v>100</v>
      </c>
      <c r="AG19" s="35">
        <v>1235</v>
      </c>
      <c r="AH19" s="48">
        <f t="shared" si="19"/>
        <v>1638</v>
      </c>
      <c r="AI19" s="35">
        <v>2783</v>
      </c>
      <c r="AJ19" s="661">
        <v>16</v>
      </c>
      <c r="AK19" s="661">
        <v>9014</v>
      </c>
      <c r="AL19" s="35">
        <v>40116</v>
      </c>
      <c r="AM19" s="28">
        <f t="shared" si="20"/>
        <v>51929</v>
      </c>
      <c r="AN19" s="660">
        <v>0</v>
      </c>
      <c r="AO19" s="661">
        <v>0</v>
      </c>
      <c r="AP19" s="661">
        <v>0</v>
      </c>
      <c r="AQ19" s="35">
        <v>0</v>
      </c>
      <c r="AR19" s="28">
        <f t="shared" si="21"/>
        <v>0</v>
      </c>
      <c r="AS19" s="660">
        <f t="shared" si="23"/>
        <v>0</v>
      </c>
      <c r="AT19" s="661">
        <f t="shared" si="24"/>
        <v>0</v>
      </c>
      <c r="AU19" s="661">
        <f t="shared" si="25"/>
        <v>1461</v>
      </c>
      <c r="AV19" s="35">
        <f t="shared" si="26"/>
        <v>12391</v>
      </c>
      <c r="AW19" s="395">
        <f t="shared" si="22"/>
        <v>13852</v>
      </c>
      <c r="AX19" s="665">
        <v>0</v>
      </c>
      <c r="AY19" s="381">
        <v>0</v>
      </c>
      <c r="AZ19" s="381">
        <v>0</v>
      </c>
      <c r="BA19" s="659">
        <v>0</v>
      </c>
      <c r="BB19" s="666">
        <v>0</v>
      </c>
      <c r="BC19" s="381">
        <v>0</v>
      </c>
      <c r="BD19" s="381">
        <v>0</v>
      </c>
      <c r="BE19" s="667">
        <v>0</v>
      </c>
      <c r="BF19" s="668">
        <v>0</v>
      </c>
      <c r="BG19" s="381">
        <v>1422</v>
      </c>
      <c r="BH19" s="381">
        <v>39</v>
      </c>
      <c r="BI19" s="659">
        <v>0</v>
      </c>
      <c r="BJ19" s="666">
        <v>0</v>
      </c>
      <c r="BK19" s="381">
        <v>12001</v>
      </c>
      <c r="BL19" s="381">
        <v>390</v>
      </c>
      <c r="BM19" s="381">
        <v>0</v>
      </c>
    </row>
    <row r="20" spans="1:65" s="20" customFormat="1" ht="24.75" customHeight="1">
      <c r="A20" s="396">
        <v>14</v>
      </c>
      <c r="B20" s="131" t="s">
        <v>20</v>
      </c>
      <c r="C20" s="483">
        <f t="shared" si="9"/>
        <v>1954</v>
      </c>
      <c r="D20" s="381">
        <f t="shared" si="8"/>
        <v>520</v>
      </c>
      <c r="E20" s="381">
        <f t="shared" si="10"/>
        <v>109924</v>
      </c>
      <c r="F20" s="35">
        <v>752</v>
      </c>
      <c r="G20" s="661">
        <v>0</v>
      </c>
      <c r="H20" s="661">
        <v>4655</v>
      </c>
      <c r="I20" s="35">
        <v>0</v>
      </c>
      <c r="J20" s="48">
        <f t="shared" si="15"/>
        <v>5407</v>
      </c>
      <c r="K20" s="35">
        <v>0</v>
      </c>
      <c r="L20" s="661">
        <v>0</v>
      </c>
      <c r="M20" s="661">
        <v>508</v>
      </c>
      <c r="N20" s="35">
        <v>10779</v>
      </c>
      <c r="O20" s="28">
        <f t="shared" si="16"/>
        <v>11287</v>
      </c>
      <c r="P20" s="669">
        <v>0</v>
      </c>
      <c r="Q20" s="35">
        <v>0</v>
      </c>
      <c r="R20" s="661">
        <v>520</v>
      </c>
      <c r="S20" s="661">
        <v>0</v>
      </c>
      <c r="T20" s="661">
        <v>478</v>
      </c>
      <c r="U20" s="672">
        <v>0</v>
      </c>
      <c r="V20" s="673">
        <v>87988</v>
      </c>
      <c r="W20" s="35">
        <v>0</v>
      </c>
      <c r="X20" s="48">
        <f t="shared" si="17"/>
        <v>88986</v>
      </c>
      <c r="Y20" s="35">
        <v>551</v>
      </c>
      <c r="Z20" s="661">
        <v>0</v>
      </c>
      <c r="AA20" s="661">
        <v>0</v>
      </c>
      <c r="AB20" s="35">
        <v>528</v>
      </c>
      <c r="AC20" s="28">
        <f t="shared" si="18"/>
        <v>1079</v>
      </c>
      <c r="AD20" s="32">
        <v>0</v>
      </c>
      <c r="AE20" s="661">
        <v>0</v>
      </c>
      <c r="AF20" s="661">
        <v>0</v>
      </c>
      <c r="AG20" s="35">
        <v>0</v>
      </c>
      <c r="AH20" s="48">
        <f t="shared" si="19"/>
        <v>0</v>
      </c>
      <c r="AI20" s="35">
        <v>651</v>
      </c>
      <c r="AJ20" s="661">
        <v>0</v>
      </c>
      <c r="AK20" s="661">
        <v>0</v>
      </c>
      <c r="AL20" s="35">
        <v>4856</v>
      </c>
      <c r="AM20" s="28">
        <f t="shared" si="20"/>
        <v>5507</v>
      </c>
      <c r="AN20" s="660">
        <v>0</v>
      </c>
      <c r="AO20" s="661">
        <v>0</v>
      </c>
      <c r="AP20" s="661">
        <v>0</v>
      </c>
      <c r="AQ20" s="35">
        <v>0</v>
      </c>
      <c r="AR20" s="28">
        <f t="shared" si="21"/>
        <v>0</v>
      </c>
      <c r="AS20" s="660">
        <f t="shared" si="23"/>
        <v>0</v>
      </c>
      <c r="AT20" s="661">
        <f t="shared" si="24"/>
        <v>0</v>
      </c>
      <c r="AU20" s="661">
        <f t="shared" si="25"/>
        <v>66</v>
      </c>
      <c r="AV20" s="35">
        <f t="shared" si="26"/>
        <v>66</v>
      </c>
      <c r="AW20" s="395">
        <f t="shared" si="22"/>
        <v>132</v>
      </c>
      <c r="AX20" s="665">
        <v>0</v>
      </c>
      <c r="AY20" s="381">
        <v>0</v>
      </c>
      <c r="AZ20" s="381">
        <v>0</v>
      </c>
      <c r="BA20" s="659">
        <v>0</v>
      </c>
      <c r="BB20" s="666">
        <v>0</v>
      </c>
      <c r="BC20" s="381">
        <v>0</v>
      </c>
      <c r="BD20" s="381">
        <v>0</v>
      </c>
      <c r="BE20" s="667">
        <v>0</v>
      </c>
      <c r="BF20" s="668">
        <v>0</v>
      </c>
      <c r="BG20" s="381">
        <v>66</v>
      </c>
      <c r="BH20" s="381">
        <v>0</v>
      </c>
      <c r="BI20" s="659">
        <v>0</v>
      </c>
      <c r="BJ20" s="666">
        <v>0</v>
      </c>
      <c r="BK20" s="381">
        <v>66</v>
      </c>
      <c r="BL20" s="381">
        <v>0</v>
      </c>
      <c r="BM20" s="381">
        <v>0</v>
      </c>
    </row>
    <row r="21" spans="1:65" s="20" customFormat="1" ht="24.75" customHeight="1">
      <c r="A21" s="396">
        <v>15</v>
      </c>
      <c r="B21" s="131" t="s">
        <v>42</v>
      </c>
      <c r="C21" s="513">
        <f t="shared" si="9"/>
        <v>14290</v>
      </c>
      <c r="D21" s="381">
        <f t="shared" si="8"/>
        <v>10439</v>
      </c>
      <c r="E21" s="381">
        <f t="shared" si="10"/>
        <v>204159</v>
      </c>
      <c r="F21" s="35">
        <v>440</v>
      </c>
      <c r="G21" s="661">
        <v>8000</v>
      </c>
      <c r="H21" s="661">
        <v>7999</v>
      </c>
      <c r="I21" s="35">
        <v>811</v>
      </c>
      <c r="J21" s="48">
        <f t="shared" si="15"/>
        <v>17250</v>
      </c>
      <c r="K21" s="35">
        <v>0</v>
      </c>
      <c r="L21" s="661">
        <v>2328</v>
      </c>
      <c r="M21" s="661">
        <v>7447</v>
      </c>
      <c r="N21" s="35">
        <v>0</v>
      </c>
      <c r="O21" s="28">
        <f t="shared" si="16"/>
        <v>9775</v>
      </c>
      <c r="P21" s="669">
        <v>0</v>
      </c>
      <c r="Q21" s="35">
        <v>4344</v>
      </c>
      <c r="R21" s="661">
        <v>0</v>
      </c>
      <c r="S21" s="661">
        <v>0</v>
      </c>
      <c r="T21" s="661">
        <v>23888</v>
      </c>
      <c r="U21" s="672">
        <v>51415</v>
      </c>
      <c r="V21" s="673">
        <v>2433</v>
      </c>
      <c r="W21" s="35">
        <v>4935</v>
      </c>
      <c r="X21" s="48">
        <f t="shared" si="17"/>
        <v>87015</v>
      </c>
      <c r="Y21" s="35">
        <v>144</v>
      </c>
      <c r="Z21" s="661">
        <v>0</v>
      </c>
      <c r="AA21" s="661">
        <v>2339</v>
      </c>
      <c r="AB21" s="35">
        <v>114</v>
      </c>
      <c r="AC21" s="28">
        <f t="shared" si="18"/>
        <v>2597</v>
      </c>
      <c r="AD21" s="32">
        <v>0</v>
      </c>
      <c r="AE21" s="661">
        <v>0</v>
      </c>
      <c r="AF21" s="661">
        <v>260</v>
      </c>
      <c r="AG21" s="35">
        <v>0</v>
      </c>
      <c r="AH21" s="48">
        <f t="shared" si="19"/>
        <v>260</v>
      </c>
      <c r="AI21" s="35">
        <v>9362</v>
      </c>
      <c r="AJ21" s="661">
        <v>111</v>
      </c>
      <c r="AK21" s="661">
        <v>76109</v>
      </c>
      <c r="AL21" s="35">
        <v>21296</v>
      </c>
      <c r="AM21" s="28">
        <f t="shared" si="20"/>
        <v>106878</v>
      </c>
      <c r="AN21" s="660">
        <v>0</v>
      </c>
      <c r="AO21" s="661">
        <v>0</v>
      </c>
      <c r="AP21" s="661">
        <v>0</v>
      </c>
      <c r="AQ21" s="35">
        <v>0</v>
      </c>
      <c r="AR21" s="28">
        <f t="shared" si="21"/>
        <v>0</v>
      </c>
      <c r="AS21" s="660">
        <f t="shared" si="23"/>
        <v>0</v>
      </c>
      <c r="AT21" s="661">
        <f t="shared" si="24"/>
        <v>0</v>
      </c>
      <c r="AU21" s="661">
        <f t="shared" si="25"/>
        <v>5045</v>
      </c>
      <c r="AV21" s="35">
        <f t="shared" si="26"/>
        <v>68</v>
      </c>
      <c r="AW21" s="395">
        <f t="shared" si="22"/>
        <v>5113</v>
      </c>
      <c r="AX21" s="665">
        <v>0</v>
      </c>
      <c r="AY21" s="381">
        <v>0</v>
      </c>
      <c r="AZ21" s="381">
        <v>0</v>
      </c>
      <c r="BA21" s="659">
        <v>0</v>
      </c>
      <c r="BB21" s="666">
        <v>0</v>
      </c>
      <c r="BC21" s="381">
        <v>0</v>
      </c>
      <c r="BD21" s="381">
        <v>0</v>
      </c>
      <c r="BE21" s="667">
        <v>0</v>
      </c>
      <c r="BF21" s="668">
        <v>0</v>
      </c>
      <c r="BG21" s="381">
        <v>5008</v>
      </c>
      <c r="BH21" s="381">
        <v>37</v>
      </c>
      <c r="BI21" s="659">
        <v>0</v>
      </c>
      <c r="BJ21" s="666">
        <v>0</v>
      </c>
      <c r="BK21" s="381">
        <v>68</v>
      </c>
      <c r="BL21" s="381">
        <v>0</v>
      </c>
      <c r="BM21" s="381">
        <v>0</v>
      </c>
    </row>
    <row r="22" spans="1:65" s="20" customFormat="1" ht="24.75" customHeight="1">
      <c r="A22" s="396">
        <v>16</v>
      </c>
      <c r="B22" s="131" t="s">
        <v>21</v>
      </c>
      <c r="C22" s="483">
        <f t="shared" si="9"/>
        <v>184</v>
      </c>
      <c r="D22" s="381">
        <f t="shared" si="8"/>
        <v>9570</v>
      </c>
      <c r="E22" s="381">
        <f t="shared" si="10"/>
        <v>184606</v>
      </c>
      <c r="F22" s="35">
        <v>0</v>
      </c>
      <c r="G22" s="661">
        <v>0</v>
      </c>
      <c r="H22" s="661">
        <v>0</v>
      </c>
      <c r="I22" s="35">
        <v>0</v>
      </c>
      <c r="J22" s="48">
        <f t="shared" si="15"/>
        <v>0</v>
      </c>
      <c r="K22" s="35">
        <v>0</v>
      </c>
      <c r="L22" s="661">
        <v>0</v>
      </c>
      <c r="M22" s="661">
        <v>0</v>
      </c>
      <c r="N22" s="35">
        <v>2561</v>
      </c>
      <c r="O22" s="28">
        <f t="shared" si="16"/>
        <v>2561</v>
      </c>
      <c r="P22" s="669">
        <v>184</v>
      </c>
      <c r="Q22" s="35">
        <v>0</v>
      </c>
      <c r="R22" s="661">
        <v>9523</v>
      </c>
      <c r="S22" s="661">
        <v>0</v>
      </c>
      <c r="T22" s="661">
        <v>0</v>
      </c>
      <c r="U22" s="672">
        <v>0</v>
      </c>
      <c r="V22" s="673">
        <v>114430</v>
      </c>
      <c r="W22" s="35">
        <v>0</v>
      </c>
      <c r="X22" s="48">
        <f t="shared" si="17"/>
        <v>124137</v>
      </c>
      <c r="Y22" s="35">
        <v>0</v>
      </c>
      <c r="Z22" s="661">
        <v>47</v>
      </c>
      <c r="AA22" s="661">
        <v>0</v>
      </c>
      <c r="AB22" s="35">
        <v>568</v>
      </c>
      <c r="AC22" s="28">
        <f t="shared" si="18"/>
        <v>615</v>
      </c>
      <c r="AD22" s="32">
        <v>0</v>
      </c>
      <c r="AE22" s="661">
        <v>0</v>
      </c>
      <c r="AF22" s="661">
        <v>0</v>
      </c>
      <c r="AG22" s="35">
        <v>153</v>
      </c>
      <c r="AH22" s="48">
        <f t="shared" si="19"/>
        <v>153</v>
      </c>
      <c r="AI22" s="35">
        <v>0</v>
      </c>
      <c r="AJ22" s="661">
        <v>0</v>
      </c>
      <c r="AK22" s="661">
        <v>0</v>
      </c>
      <c r="AL22" s="35">
        <v>63109</v>
      </c>
      <c r="AM22" s="28">
        <f t="shared" si="20"/>
        <v>63109</v>
      </c>
      <c r="AN22" s="660">
        <v>0</v>
      </c>
      <c r="AO22" s="661">
        <v>0</v>
      </c>
      <c r="AP22" s="661">
        <v>0</v>
      </c>
      <c r="AQ22" s="35">
        <v>0</v>
      </c>
      <c r="AR22" s="28">
        <f t="shared" si="21"/>
        <v>0</v>
      </c>
      <c r="AS22" s="660">
        <f t="shared" si="23"/>
        <v>0</v>
      </c>
      <c r="AT22" s="661">
        <f t="shared" si="24"/>
        <v>0</v>
      </c>
      <c r="AU22" s="661">
        <f t="shared" si="25"/>
        <v>0</v>
      </c>
      <c r="AV22" s="35">
        <f t="shared" si="26"/>
        <v>3785</v>
      </c>
      <c r="AW22" s="395">
        <f t="shared" si="22"/>
        <v>3785</v>
      </c>
      <c r="AX22" s="665">
        <v>0</v>
      </c>
      <c r="AY22" s="381">
        <v>0</v>
      </c>
      <c r="AZ22" s="381">
        <v>0</v>
      </c>
      <c r="BA22" s="659">
        <v>0</v>
      </c>
      <c r="BB22" s="666">
        <v>0</v>
      </c>
      <c r="BC22" s="381">
        <v>0</v>
      </c>
      <c r="BD22" s="381">
        <v>0</v>
      </c>
      <c r="BE22" s="667">
        <v>0</v>
      </c>
      <c r="BF22" s="668">
        <v>0</v>
      </c>
      <c r="BG22" s="381">
        <v>0</v>
      </c>
      <c r="BH22" s="381">
        <v>0</v>
      </c>
      <c r="BI22" s="659">
        <v>0</v>
      </c>
      <c r="BJ22" s="666">
        <v>0</v>
      </c>
      <c r="BK22" s="381">
        <v>3754</v>
      </c>
      <c r="BL22" s="381">
        <v>31</v>
      </c>
      <c r="BM22" s="381">
        <v>0</v>
      </c>
    </row>
    <row r="23" spans="1:65" s="20" customFormat="1" ht="24.75" customHeight="1">
      <c r="A23" s="394">
        <v>17</v>
      </c>
      <c r="B23" s="131" t="s">
        <v>22</v>
      </c>
      <c r="C23" s="513">
        <f t="shared" si="9"/>
        <v>972</v>
      </c>
      <c r="D23" s="381">
        <f t="shared" si="8"/>
        <v>4221</v>
      </c>
      <c r="E23" s="381">
        <f t="shared" si="10"/>
        <v>57962</v>
      </c>
      <c r="F23" s="35">
        <v>0</v>
      </c>
      <c r="G23" s="661">
        <v>0</v>
      </c>
      <c r="H23" s="661">
        <v>0</v>
      </c>
      <c r="I23" s="35">
        <v>0</v>
      </c>
      <c r="J23" s="48">
        <f t="shared" si="15"/>
        <v>0</v>
      </c>
      <c r="K23" s="35">
        <v>0</v>
      </c>
      <c r="L23" s="661">
        <v>0</v>
      </c>
      <c r="M23" s="661">
        <v>0</v>
      </c>
      <c r="N23" s="35">
        <v>1280</v>
      </c>
      <c r="O23" s="28">
        <f t="shared" si="16"/>
        <v>1280</v>
      </c>
      <c r="P23" s="669">
        <v>0</v>
      </c>
      <c r="Q23" s="35">
        <v>972</v>
      </c>
      <c r="R23" s="661">
        <v>0</v>
      </c>
      <c r="S23" s="661">
        <v>1382</v>
      </c>
      <c r="T23" s="661">
        <v>0</v>
      </c>
      <c r="U23" s="672">
        <v>0</v>
      </c>
      <c r="V23" s="673">
        <v>0</v>
      </c>
      <c r="W23" s="35">
        <v>23953</v>
      </c>
      <c r="X23" s="48">
        <f t="shared" si="17"/>
        <v>26307</v>
      </c>
      <c r="Y23" s="35">
        <v>0</v>
      </c>
      <c r="Z23" s="661">
        <v>7</v>
      </c>
      <c r="AA23" s="661">
        <v>0</v>
      </c>
      <c r="AB23" s="35">
        <v>97</v>
      </c>
      <c r="AC23" s="28">
        <f t="shared" si="18"/>
        <v>104</v>
      </c>
      <c r="AD23" s="680">
        <v>0</v>
      </c>
      <c r="AE23" s="661">
        <v>0</v>
      </c>
      <c r="AF23" s="661">
        <v>0</v>
      </c>
      <c r="AG23" s="35">
        <v>3497</v>
      </c>
      <c r="AH23" s="48">
        <f t="shared" si="19"/>
        <v>3497</v>
      </c>
      <c r="AI23" s="680">
        <v>0</v>
      </c>
      <c r="AJ23" s="661">
        <v>0</v>
      </c>
      <c r="AK23" s="661">
        <v>0</v>
      </c>
      <c r="AL23" s="35">
        <v>18347</v>
      </c>
      <c r="AM23" s="28">
        <f t="shared" si="20"/>
        <v>18347</v>
      </c>
      <c r="AN23" s="660">
        <v>0</v>
      </c>
      <c r="AO23" s="661">
        <v>0</v>
      </c>
      <c r="AP23" s="661">
        <v>0</v>
      </c>
      <c r="AQ23" s="35">
        <v>0</v>
      </c>
      <c r="AR23" s="28">
        <f t="shared" si="21"/>
        <v>0</v>
      </c>
      <c r="AS23" s="660">
        <f t="shared" si="23"/>
        <v>0</v>
      </c>
      <c r="AT23" s="661">
        <f t="shared" si="24"/>
        <v>2832</v>
      </c>
      <c r="AU23" s="661">
        <f t="shared" si="25"/>
        <v>0</v>
      </c>
      <c r="AV23" s="35">
        <f t="shared" si="26"/>
        <v>10788</v>
      </c>
      <c r="AW23" s="395">
        <f t="shared" si="22"/>
        <v>13620</v>
      </c>
      <c r="AX23" s="665">
        <v>0</v>
      </c>
      <c r="AY23" s="381">
        <v>0</v>
      </c>
      <c r="AZ23" s="381">
        <v>0</v>
      </c>
      <c r="BA23" s="659">
        <v>0</v>
      </c>
      <c r="BB23" s="666">
        <v>0</v>
      </c>
      <c r="BC23" s="381">
        <v>2832</v>
      </c>
      <c r="BD23" s="381">
        <v>0</v>
      </c>
      <c r="BE23" s="667">
        <v>0</v>
      </c>
      <c r="BF23" s="668">
        <v>0</v>
      </c>
      <c r="BG23" s="381">
        <v>0</v>
      </c>
      <c r="BH23" s="381">
        <v>0</v>
      </c>
      <c r="BI23" s="659">
        <v>0</v>
      </c>
      <c r="BJ23" s="666">
        <v>0</v>
      </c>
      <c r="BK23" s="381">
        <v>7946</v>
      </c>
      <c r="BL23" s="381">
        <v>0</v>
      </c>
      <c r="BM23" s="381">
        <v>2842</v>
      </c>
    </row>
    <row r="24" spans="1:65" s="88" customFormat="1" ht="24.75" customHeight="1">
      <c r="A24" s="396">
        <v>18</v>
      </c>
      <c r="B24" s="131" t="s">
        <v>43</v>
      </c>
      <c r="C24" s="513"/>
      <c r="D24" s="381"/>
      <c r="E24" s="381"/>
      <c r="F24" s="478"/>
      <c r="G24" s="675"/>
      <c r="H24" s="675"/>
      <c r="I24" s="478"/>
      <c r="J24" s="48"/>
      <c r="K24" s="478"/>
      <c r="L24" s="675"/>
      <c r="M24" s="675"/>
      <c r="N24" s="478"/>
      <c r="O24" s="28"/>
      <c r="P24" s="676"/>
      <c r="Q24" s="478"/>
      <c r="R24" s="675"/>
      <c r="S24" s="675"/>
      <c r="T24" s="675"/>
      <c r="U24" s="677"/>
      <c r="V24" s="678"/>
      <c r="W24" s="478"/>
      <c r="X24" s="48"/>
      <c r="Y24" s="478"/>
      <c r="Z24" s="675"/>
      <c r="AA24" s="675"/>
      <c r="AB24" s="478"/>
      <c r="AC24" s="28"/>
      <c r="AD24" s="681"/>
      <c r="AE24" s="675"/>
      <c r="AF24" s="675"/>
      <c r="AG24" s="478"/>
      <c r="AH24" s="48"/>
      <c r="AI24" s="40"/>
      <c r="AJ24" s="675"/>
      <c r="AK24" s="675"/>
      <c r="AL24" s="478"/>
      <c r="AM24" s="28"/>
      <c r="AN24" s="679"/>
      <c r="AO24" s="675"/>
      <c r="AP24" s="675"/>
      <c r="AQ24" s="478"/>
      <c r="AR24" s="28"/>
      <c r="AS24" s="660"/>
      <c r="AT24" s="661"/>
      <c r="AU24" s="661"/>
      <c r="AV24" s="35"/>
      <c r="AW24" s="395"/>
      <c r="AX24" s="665"/>
      <c r="AY24" s="381"/>
      <c r="AZ24" s="381"/>
      <c r="BA24" s="659"/>
      <c r="BB24" s="666"/>
      <c r="BC24" s="381"/>
      <c r="BD24" s="381"/>
      <c r="BE24" s="667"/>
      <c r="BF24" s="668"/>
      <c r="BG24" s="381"/>
      <c r="BH24" s="381"/>
      <c r="BI24" s="659"/>
      <c r="BJ24" s="666"/>
      <c r="BK24" s="381"/>
      <c r="BL24" s="381"/>
      <c r="BM24" s="381"/>
    </row>
    <row r="25" spans="1:65" s="20" customFormat="1" ht="24.75" customHeight="1">
      <c r="A25" s="396">
        <v>19</v>
      </c>
      <c r="B25" s="131" t="s">
        <v>23</v>
      </c>
      <c r="C25" s="513">
        <f t="shared" si="9"/>
        <v>1310</v>
      </c>
      <c r="D25" s="381">
        <f t="shared" si="8"/>
        <v>550</v>
      </c>
      <c r="E25" s="381">
        <f t="shared" si="10"/>
        <v>50513</v>
      </c>
      <c r="F25" s="35">
        <v>0</v>
      </c>
      <c r="G25" s="661">
        <v>0</v>
      </c>
      <c r="H25" s="661">
        <v>0</v>
      </c>
      <c r="I25" s="35">
        <v>0</v>
      </c>
      <c r="J25" s="48">
        <f aca="true" t="shared" si="27" ref="J25:J37">SUM(F25:I25)</f>
        <v>0</v>
      </c>
      <c r="K25" s="35">
        <v>0</v>
      </c>
      <c r="L25" s="661">
        <v>0</v>
      </c>
      <c r="M25" s="661">
        <v>0</v>
      </c>
      <c r="N25" s="35">
        <v>331</v>
      </c>
      <c r="O25" s="28">
        <f aca="true" t="shared" si="28" ref="O25:O37">SUM(K25:N25)</f>
        <v>331</v>
      </c>
      <c r="P25" s="669">
        <v>1310</v>
      </c>
      <c r="Q25" s="35">
        <v>0</v>
      </c>
      <c r="R25" s="661">
        <v>550</v>
      </c>
      <c r="S25" s="661">
        <v>0</v>
      </c>
      <c r="T25" s="661">
        <v>0</v>
      </c>
      <c r="U25" s="672">
        <v>0</v>
      </c>
      <c r="V25" s="674">
        <v>3409</v>
      </c>
      <c r="W25" s="35">
        <v>1380</v>
      </c>
      <c r="X25" s="48">
        <f aca="true" t="shared" si="29" ref="X25:X37">SUM(P25:W25)</f>
        <v>6649</v>
      </c>
      <c r="Y25" s="35">
        <v>0</v>
      </c>
      <c r="Z25" s="661">
        <v>0</v>
      </c>
      <c r="AA25" s="661">
        <v>0</v>
      </c>
      <c r="AB25" s="35">
        <v>0</v>
      </c>
      <c r="AC25" s="28">
        <f aca="true" t="shared" si="30" ref="AC25:AC37">SUM(Y25:AB25)</f>
        <v>0</v>
      </c>
      <c r="AD25" s="32">
        <v>0</v>
      </c>
      <c r="AE25" s="661">
        <v>0</v>
      </c>
      <c r="AF25" s="661">
        <v>0</v>
      </c>
      <c r="AG25" s="35">
        <v>452</v>
      </c>
      <c r="AH25" s="48">
        <f aca="true" t="shared" si="31" ref="AH25:AH36">SUM(AD25:AG25)</f>
        <v>452</v>
      </c>
      <c r="AI25" s="35">
        <v>0</v>
      </c>
      <c r="AJ25" s="661">
        <v>0</v>
      </c>
      <c r="AK25" s="661">
        <v>0</v>
      </c>
      <c r="AL25" s="35">
        <v>44941</v>
      </c>
      <c r="AM25" s="28">
        <f aca="true" t="shared" si="32" ref="AM25:AM37">SUM(AI25:AL25)</f>
        <v>44941</v>
      </c>
      <c r="AN25" s="660">
        <v>0</v>
      </c>
      <c r="AO25" s="661">
        <v>0</v>
      </c>
      <c r="AP25" s="661">
        <v>0</v>
      </c>
      <c r="AQ25" s="35">
        <v>0</v>
      </c>
      <c r="AR25" s="28">
        <f aca="true" t="shared" si="33" ref="AR25:AR36">SUM(AN25:AQ25)</f>
        <v>0</v>
      </c>
      <c r="AS25" s="660">
        <f t="shared" si="23"/>
        <v>0</v>
      </c>
      <c r="AT25" s="661">
        <f t="shared" si="24"/>
        <v>0</v>
      </c>
      <c r="AU25" s="661">
        <f t="shared" si="25"/>
        <v>0</v>
      </c>
      <c r="AV25" s="35">
        <f t="shared" si="26"/>
        <v>0</v>
      </c>
      <c r="AW25" s="395">
        <f aca="true" t="shared" si="34" ref="AW25:AW37">SUM(AS25:AV25)</f>
        <v>0</v>
      </c>
      <c r="AX25" s="665">
        <v>0</v>
      </c>
      <c r="AY25" s="381">
        <v>0</v>
      </c>
      <c r="AZ25" s="381">
        <v>0</v>
      </c>
      <c r="BA25" s="659">
        <v>0</v>
      </c>
      <c r="BB25" s="666">
        <v>0</v>
      </c>
      <c r="BC25" s="381">
        <v>0</v>
      </c>
      <c r="BD25" s="381">
        <v>0</v>
      </c>
      <c r="BE25" s="667">
        <v>0</v>
      </c>
      <c r="BF25" s="668">
        <v>0</v>
      </c>
      <c r="BG25" s="381">
        <v>0</v>
      </c>
      <c r="BH25" s="381">
        <v>0</v>
      </c>
      <c r="BI25" s="659">
        <v>0</v>
      </c>
      <c r="BJ25" s="666">
        <v>0</v>
      </c>
      <c r="BK25" s="381">
        <v>0</v>
      </c>
      <c r="BL25" s="381">
        <v>0</v>
      </c>
      <c r="BM25" s="381">
        <v>0</v>
      </c>
    </row>
    <row r="26" spans="1:65" s="88" customFormat="1" ht="24.75" customHeight="1">
      <c r="A26" s="396">
        <v>20</v>
      </c>
      <c r="B26" s="131" t="s">
        <v>24</v>
      </c>
      <c r="C26" s="513">
        <f t="shared" si="9"/>
        <v>7593</v>
      </c>
      <c r="D26" s="381">
        <f t="shared" si="8"/>
        <v>6508</v>
      </c>
      <c r="E26" s="381">
        <f t="shared" si="10"/>
        <v>127961</v>
      </c>
      <c r="F26" s="35">
        <v>2386</v>
      </c>
      <c r="G26" s="661">
        <v>4678</v>
      </c>
      <c r="H26" s="661">
        <v>5936</v>
      </c>
      <c r="I26" s="35">
        <v>9873</v>
      </c>
      <c r="J26" s="48">
        <f t="shared" si="27"/>
        <v>22873</v>
      </c>
      <c r="K26" s="35">
        <v>0</v>
      </c>
      <c r="L26" s="661">
        <v>0</v>
      </c>
      <c r="M26" s="661">
        <v>1314</v>
      </c>
      <c r="N26" s="35">
        <v>0</v>
      </c>
      <c r="O26" s="28">
        <f t="shared" si="28"/>
        <v>1314</v>
      </c>
      <c r="P26" s="669">
        <v>0</v>
      </c>
      <c r="Q26" s="35">
        <v>2580</v>
      </c>
      <c r="R26" s="661">
        <v>1830</v>
      </c>
      <c r="S26" s="661">
        <v>0</v>
      </c>
      <c r="T26" s="661">
        <v>6456</v>
      </c>
      <c r="U26" s="672">
        <v>0</v>
      </c>
      <c r="V26" s="673">
        <v>49195</v>
      </c>
      <c r="W26" s="35">
        <v>0</v>
      </c>
      <c r="X26" s="48">
        <f t="shared" si="29"/>
        <v>60061</v>
      </c>
      <c r="Y26" s="35">
        <v>174</v>
      </c>
      <c r="Z26" s="661">
        <v>0</v>
      </c>
      <c r="AA26" s="661">
        <v>263</v>
      </c>
      <c r="AB26" s="35">
        <v>1495</v>
      </c>
      <c r="AC26" s="28">
        <f t="shared" si="30"/>
        <v>1932</v>
      </c>
      <c r="AD26" s="32">
        <v>0</v>
      </c>
      <c r="AE26" s="661">
        <v>0</v>
      </c>
      <c r="AF26" s="661">
        <v>57</v>
      </c>
      <c r="AG26" s="35">
        <v>3162</v>
      </c>
      <c r="AH26" s="48">
        <f t="shared" si="31"/>
        <v>3219</v>
      </c>
      <c r="AI26" s="35">
        <v>2364</v>
      </c>
      <c r="AJ26" s="661">
        <v>0</v>
      </c>
      <c r="AK26" s="661">
        <v>0</v>
      </c>
      <c r="AL26" s="35">
        <v>49973</v>
      </c>
      <c r="AM26" s="28">
        <f t="shared" si="32"/>
        <v>52337</v>
      </c>
      <c r="AN26" s="660">
        <v>0</v>
      </c>
      <c r="AO26" s="661">
        <v>0</v>
      </c>
      <c r="AP26" s="661">
        <v>0</v>
      </c>
      <c r="AQ26" s="35">
        <v>0</v>
      </c>
      <c r="AR26" s="28">
        <f t="shared" si="33"/>
        <v>0</v>
      </c>
      <c r="AS26" s="660">
        <f t="shared" si="23"/>
        <v>89</v>
      </c>
      <c r="AT26" s="661">
        <f t="shared" si="24"/>
        <v>0</v>
      </c>
      <c r="AU26" s="661">
        <f t="shared" si="25"/>
        <v>0</v>
      </c>
      <c r="AV26" s="35">
        <f t="shared" si="26"/>
        <v>237</v>
      </c>
      <c r="AW26" s="395">
        <f t="shared" si="34"/>
        <v>326</v>
      </c>
      <c r="AX26" s="665">
        <v>0</v>
      </c>
      <c r="AY26" s="381">
        <v>75</v>
      </c>
      <c r="AZ26" s="381">
        <v>14</v>
      </c>
      <c r="BA26" s="659">
        <v>0</v>
      </c>
      <c r="BB26" s="666">
        <v>0</v>
      </c>
      <c r="BC26" s="381">
        <v>0</v>
      </c>
      <c r="BD26" s="381">
        <v>0</v>
      </c>
      <c r="BE26" s="667">
        <v>0</v>
      </c>
      <c r="BF26" s="668">
        <v>0</v>
      </c>
      <c r="BG26" s="381">
        <v>0</v>
      </c>
      <c r="BH26" s="381">
        <v>0</v>
      </c>
      <c r="BI26" s="659">
        <v>0</v>
      </c>
      <c r="BJ26" s="666">
        <v>0</v>
      </c>
      <c r="BK26" s="381">
        <v>158</v>
      </c>
      <c r="BL26" s="381">
        <v>79</v>
      </c>
      <c r="BM26" s="381">
        <v>0</v>
      </c>
    </row>
    <row r="27" spans="1:65" s="20" customFormat="1" ht="24.75" customHeight="1">
      <c r="A27" s="396">
        <v>21</v>
      </c>
      <c r="B27" s="131" t="s">
        <v>25</v>
      </c>
      <c r="C27" s="483">
        <f t="shared" si="9"/>
        <v>4116</v>
      </c>
      <c r="D27" s="381">
        <f t="shared" si="8"/>
        <v>13254</v>
      </c>
      <c r="E27" s="381">
        <f t="shared" si="10"/>
        <v>138016</v>
      </c>
      <c r="F27" s="35">
        <v>0</v>
      </c>
      <c r="G27" s="661">
        <v>0</v>
      </c>
      <c r="H27" s="661">
        <v>0</v>
      </c>
      <c r="I27" s="35">
        <v>462</v>
      </c>
      <c r="J27" s="48">
        <f t="shared" si="27"/>
        <v>462</v>
      </c>
      <c r="K27" s="35">
        <v>0</v>
      </c>
      <c r="L27" s="661">
        <v>0</v>
      </c>
      <c r="M27" s="661">
        <v>0</v>
      </c>
      <c r="N27" s="35">
        <v>1196</v>
      </c>
      <c r="O27" s="28">
        <f t="shared" si="28"/>
        <v>1196</v>
      </c>
      <c r="P27" s="669">
        <v>2500</v>
      </c>
      <c r="Q27" s="35">
        <v>41</v>
      </c>
      <c r="R27" s="661">
        <v>5497</v>
      </c>
      <c r="S27" s="661">
        <v>3926</v>
      </c>
      <c r="T27" s="661">
        <v>6052</v>
      </c>
      <c r="U27" s="670">
        <v>414</v>
      </c>
      <c r="V27" s="673">
        <v>65432</v>
      </c>
      <c r="W27" s="35">
        <v>24162</v>
      </c>
      <c r="X27" s="48">
        <f t="shared" si="29"/>
        <v>108024</v>
      </c>
      <c r="Y27" s="35">
        <v>16</v>
      </c>
      <c r="Z27" s="661">
        <v>28</v>
      </c>
      <c r="AA27" s="661">
        <v>30</v>
      </c>
      <c r="AB27" s="35">
        <v>2046</v>
      </c>
      <c r="AC27" s="28">
        <f t="shared" si="30"/>
        <v>2120</v>
      </c>
      <c r="AD27" s="32">
        <v>0</v>
      </c>
      <c r="AE27" s="661">
        <v>0</v>
      </c>
      <c r="AF27" s="661">
        <v>0</v>
      </c>
      <c r="AG27" s="35">
        <v>2408</v>
      </c>
      <c r="AH27" s="48">
        <f t="shared" si="31"/>
        <v>2408</v>
      </c>
      <c r="AI27" s="35">
        <v>1559</v>
      </c>
      <c r="AJ27" s="661">
        <v>2540</v>
      </c>
      <c r="AK27" s="661">
        <v>0</v>
      </c>
      <c r="AL27" s="35">
        <v>33264</v>
      </c>
      <c r="AM27" s="28">
        <f t="shared" si="32"/>
        <v>37363</v>
      </c>
      <c r="AN27" s="660">
        <v>0</v>
      </c>
      <c r="AO27" s="661">
        <v>0</v>
      </c>
      <c r="AP27" s="661">
        <v>0</v>
      </c>
      <c r="AQ27" s="35">
        <v>0</v>
      </c>
      <c r="AR27" s="28">
        <f t="shared" si="33"/>
        <v>0</v>
      </c>
      <c r="AS27" s="660">
        <f t="shared" si="23"/>
        <v>0</v>
      </c>
      <c r="AT27" s="661">
        <f t="shared" si="24"/>
        <v>1263</v>
      </c>
      <c r="AU27" s="661">
        <f t="shared" si="25"/>
        <v>0</v>
      </c>
      <c r="AV27" s="35">
        <f t="shared" si="26"/>
        <v>2550</v>
      </c>
      <c r="AW27" s="395">
        <f t="shared" si="34"/>
        <v>3813</v>
      </c>
      <c r="AX27" s="665">
        <v>0</v>
      </c>
      <c r="AY27" s="381">
        <v>0</v>
      </c>
      <c r="AZ27" s="381">
        <v>0</v>
      </c>
      <c r="BA27" s="659">
        <v>0</v>
      </c>
      <c r="BB27" s="666">
        <v>0</v>
      </c>
      <c r="BC27" s="381">
        <v>1250</v>
      </c>
      <c r="BD27" s="381">
        <v>13</v>
      </c>
      <c r="BE27" s="667">
        <v>0</v>
      </c>
      <c r="BF27" s="668">
        <v>0</v>
      </c>
      <c r="BG27" s="381">
        <v>0</v>
      </c>
      <c r="BH27" s="381">
        <v>0</v>
      </c>
      <c r="BI27" s="659">
        <v>0</v>
      </c>
      <c r="BJ27" s="666">
        <v>0</v>
      </c>
      <c r="BK27" s="381">
        <v>2507</v>
      </c>
      <c r="BL27" s="381">
        <v>43</v>
      </c>
      <c r="BM27" s="381">
        <v>0</v>
      </c>
    </row>
    <row r="28" spans="1:65" s="20" customFormat="1" ht="24.75" customHeight="1">
      <c r="A28" s="396">
        <v>22</v>
      </c>
      <c r="B28" s="131" t="s">
        <v>74</v>
      </c>
      <c r="C28" s="513">
        <f t="shared" si="9"/>
        <v>0</v>
      </c>
      <c r="D28" s="381">
        <f t="shared" si="8"/>
        <v>9553</v>
      </c>
      <c r="E28" s="381">
        <f t="shared" si="10"/>
        <v>162639</v>
      </c>
      <c r="F28" s="35">
        <v>0</v>
      </c>
      <c r="G28" s="661">
        <v>0</v>
      </c>
      <c r="H28" s="661">
        <v>0</v>
      </c>
      <c r="I28" s="35">
        <v>0</v>
      </c>
      <c r="J28" s="48">
        <f t="shared" si="27"/>
        <v>0</v>
      </c>
      <c r="K28" s="35">
        <v>0</v>
      </c>
      <c r="L28" s="661">
        <v>5284</v>
      </c>
      <c r="M28" s="661">
        <v>0</v>
      </c>
      <c r="N28" s="35">
        <v>7843</v>
      </c>
      <c r="O28" s="28">
        <f t="shared" si="28"/>
        <v>13127</v>
      </c>
      <c r="P28" s="669">
        <v>0</v>
      </c>
      <c r="Q28" s="35">
        <v>0</v>
      </c>
      <c r="R28" s="661">
        <v>2885</v>
      </c>
      <c r="S28" s="661">
        <v>16</v>
      </c>
      <c r="T28" s="661">
        <v>0</v>
      </c>
      <c r="U28" s="672">
        <v>0</v>
      </c>
      <c r="V28" s="673">
        <v>16004</v>
      </c>
      <c r="W28" s="35">
        <v>12617</v>
      </c>
      <c r="X28" s="48">
        <f t="shared" si="29"/>
        <v>31522</v>
      </c>
      <c r="Y28" s="35">
        <v>0</v>
      </c>
      <c r="Z28" s="661">
        <v>9</v>
      </c>
      <c r="AA28" s="661">
        <v>0</v>
      </c>
      <c r="AB28" s="35">
        <v>1193</v>
      </c>
      <c r="AC28" s="28">
        <f t="shared" si="30"/>
        <v>1202</v>
      </c>
      <c r="AD28" s="32">
        <v>0</v>
      </c>
      <c r="AE28" s="661">
        <v>0</v>
      </c>
      <c r="AF28" s="661">
        <v>0</v>
      </c>
      <c r="AG28" s="35">
        <v>0</v>
      </c>
      <c r="AH28" s="48">
        <f t="shared" si="31"/>
        <v>0</v>
      </c>
      <c r="AI28" s="35">
        <v>0</v>
      </c>
      <c r="AJ28" s="661">
        <v>1314</v>
      </c>
      <c r="AK28" s="661">
        <v>0</v>
      </c>
      <c r="AL28" s="35">
        <v>50786</v>
      </c>
      <c r="AM28" s="28">
        <f t="shared" si="32"/>
        <v>52100</v>
      </c>
      <c r="AN28" s="660">
        <v>0</v>
      </c>
      <c r="AO28" s="661">
        <v>0</v>
      </c>
      <c r="AP28" s="661">
        <v>0</v>
      </c>
      <c r="AQ28" s="35">
        <v>0</v>
      </c>
      <c r="AR28" s="28">
        <f t="shared" si="33"/>
        <v>0</v>
      </c>
      <c r="AS28" s="660">
        <f t="shared" si="23"/>
        <v>0</v>
      </c>
      <c r="AT28" s="661">
        <f t="shared" si="24"/>
        <v>45</v>
      </c>
      <c r="AU28" s="661">
        <v>0</v>
      </c>
      <c r="AV28" s="35">
        <f t="shared" si="26"/>
        <v>74196</v>
      </c>
      <c r="AW28" s="395">
        <f t="shared" si="34"/>
        <v>74241</v>
      </c>
      <c r="AX28" s="665">
        <v>0</v>
      </c>
      <c r="AY28" s="381">
        <v>0</v>
      </c>
      <c r="AZ28" s="381">
        <v>0</v>
      </c>
      <c r="BA28" s="659">
        <v>0</v>
      </c>
      <c r="BB28" s="666">
        <v>0</v>
      </c>
      <c r="BC28" s="381">
        <v>45</v>
      </c>
      <c r="BD28" s="381">
        <v>0</v>
      </c>
      <c r="BE28" s="667">
        <v>0</v>
      </c>
      <c r="BF28" s="668">
        <v>0</v>
      </c>
      <c r="BG28" s="381">
        <v>0</v>
      </c>
      <c r="BH28" s="381">
        <v>0</v>
      </c>
      <c r="BI28" s="659">
        <v>0</v>
      </c>
      <c r="BJ28" s="666">
        <v>0</v>
      </c>
      <c r="BK28" s="381">
        <v>70769</v>
      </c>
      <c r="BL28" s="381">
        <v>3427</v>
      </c>
      <c r="BM28" s="381">
        <v>0</v>
      </c>
    </row>
    <row r="29" spans="1:65" s="88" customFormat="1" ht="24.75" customHeight="1">
      <c r="A29" s="396">
        <v>23</v>
      </c>
      <c r="B29" s="131" t="s">
        <v>26</v>
      </c>
      <c r="C29" s="483">
        <f t="shared" si="9"/>
        <v>0</v>
      </c>
      <c r="D29" s="381">
        <f t="shared" si="8"/>
        <v>976</v>
      </c>
      <c r="E29" s="381">
        <f t="shared" si="10"/>
        <v>76038</v>
      </c>
      <c r="F29" s="35">
        <v>0</v>
      </c>
      <c r="G29" s="661">
        <v>0</v>
      </c>
      <c r="H29" s="661">
        <v>0</v>
      </c>
      <c r="I29" s="35">
        <v>8867</v>
      </c>
      <c r="J29" s="48">
        <f t="shared" si="27"/>
        <v>8867</v>
      </c>
      <c r="K29" s="35">
        <v>0</v>
      </c>
      <c r="L29" s="661">
        <v>0</v>
      </c>
      <c r="M29" s="661">
        <v>0</v>
      </c>
      <c r="N29" s="35">
        <v>0</v>
      </c>
      <c r="O29" s="28">
        <f t="shared" si="28"/>
        <v>0</v>
      </c>
      <c r="P29" s="669">
        <v>0</v>
      </c>
      <c r="Q29" s="35">
        <v>0</v>
      </c>
      <c r="R29" s="661">
        <v>0</v>
      </c>
      <c r="S29" s="661">
        <v>0</v>
      </c>
      <c r="T29" s="661">
        <v>0</v>
      </c>
      <c r="U29" s="672">
        <v>0</v>
      </c>
      <c r="V29" s="673">
        <v>12590</v>
      </c>
      <c r="W29" s="35">
        <v>226</v>
      </c>
      <c r="X29" s="48">
        <f t="shared" si="29"/>
        <v>12816</v>
      </c>
      <c r="Y29" s="35">
        <v>0</v>
      </c>
      <c r="Z29" s="661">
        <v>0</v>
      </c>
      <c r="AA29" s="661">
        <v>0</v>
      </c>
      <c r="AB29" s="35">
        <v>1361</v>
      </c>
      <c r="AC29" s="28">
        <f t="shared" si="30"/>
        <v>1361</v>
      </c>
      <c r="AD29" s="32">
        <v>0</v>
      </c>
      <c r="AE29" s="661">
        <v>0</v>
      </c>
      <c r="AF29" s="661">
        <v>0</v>
      </c>
      <c r="AG29" s="35">
        <v>3083</v>
      </c>
      <c r="AH29" s="48">
        <f t="shared" si="31"/>
        <v>3083</v>
      </c>
      <c r="AI29" s="35">
        <v>0</v>
      </c>
      <c r="AJ29" s="661">
        <v>976</v>
      </c>
      <c r="AK29" s="661">
        <v>0</v>
      </c>
      <c r="AL29" s="35">
        <v>45173</v>
      </c>
      <c r="AM29" s="28">
        <f t="shared" si="32"/>
        <v>46149</v>
      </c>
      <c r="AN29" s="660">
        <v>0</v>
      </c>
      <c r="AO29" s="661">
        <v>0</v>
      </c>
      <c r="AP29" s="661">
        <v>0</v>
      </c>
      <c r="AQ29" s="35">
        <v>0</v>
      </c>
      <c r="AR29" s="28">
        <f t="shared" si="33"/>
        <v>0</v>
      </c>
      <c r="AS29" s="660">
        <f t="shared" si="23"/>
        <v>0</v>
      </c>
      <c r="AT29" s="661">
        <f t="shared" si="24"/>
        <v>0</v>
      </c>
      <c r="AU29" s="661">
        <f t="shared" si="25"/>
        <v>236</v>
      </c>
      <c r="AV29" s="35">
        <f t="shared" si="26"/>
        <v>4502</v>
      </c>
      <c r="AW29" s="395">
        <f t="shared" si="34"/>
        <v>4738</v>
      </c>
      <c r="AX29" s="665">
        <v>0</v>
      </c>
      <c r="AY29" s="381">
        <v>0</v>
      </c>
      <c r="AZ29" s="381">
        <v>0</v>
      </c>
      <c r="BA29" s="659">
        <v>0</v>
      </c>
      <c r="BB29" s="666">
        <v>0</v>
      </c>
      <c r="BC29" s="381">
        <v>0</v>
      </c>
      <c r="BD29" s="381">
        <v>0</v>
      </c>
      <c r="BE29" s="667">
        <v>0</v>
      </c>
      <c r="BF29" s="668">
        <v>0</v>
      </c>
      <c r="BG29" s="381">
        <v>236</v>
      </c>
      <c r="BH29" s="381">
        <v>0</v>
      </c>
      <c r="BI29" s="659">
        <v>0</v>
      </c>
      <c r="BJ29" s="666">
        <v>0</v>
      </c>
      <c r="BK29" s="381">
        <v>4094</v>
      </c>
      <c r="BL29" s="381">
        <v>0</v>
      </c>
      <c r="BM29" s="381">
        <v>408</v>
      </c>
    </row>
    <row r="30" spans="1:65" s="20" customFormat="1" ht="24.75" customHeight="1">
      <c r="A30" s="396">
        <v>24</v>
      </c>
      <c r="B30" s="131" t="s">
        <v>27</v>
      </c>
      <c r="C30" s="513">
        <f t="shared" si="9"/>
        <v>1217</v>
      </c>
      <c r="D30" s="381">
        <f t="shared" si="8"/>
        <v>4723</v>
      </c>
      <c r="E30" s="381">
        <f t="shared" si="10"/>
        <v>113808</v>
      </c>
      <c r="F30" s="35">
        <v>0</v>
      </c>
      <c r="G30" s="661">
        <v>0</v>
      </c>
      <c r="H30" s="661">
        <v>0</v>
      </c>
      <c r="I30" s="35">
        <v>0</v>
      </c>
      <c r="J30" s="48">
        <f t="shared" si="27"/>
        <v>0</v>
      </c>
      <c r="K30" s="35">
        <v>0</v>
      </c>
      <c r="L30" s="661">
        <v>0</v>
      </c>
      <c r="M30" s="661">
        <v>0</v>
      </c>
      <c r="N30" s="35">
        <v>0</v>
      </c>
      <c r="O30" s="28">
        <f t="shared" si="28"/>
        <v>0</v>
      </c>
      <c r="P30" s="682">
        <v>1217</v>
      </c>
      <c r="Q30" s="35">
        <v>0</v>
      </c>
      <c r="R30" s="661">
        <v>4697</v>
      </c>
      <c r="S30" s="661">
        <v>0</v>
      </c>
      <c r="T30" s="661">
        <v>2504</v>
      </c>
      <c r="U30" s="672">
        <v>7763</v>
      </c>
      <c r="V30" s="673">
        <v>46918</v>
      </c>
      <c r="W30" s="35">
        <v>14668</v>
      </c>
      <c r="X30" s="48">
        <f t="shared" si="29"/>
        <v>77767</v>
      </c>
      <c r="Y30" s="35">
        <v>0</v>
      </c>
      <c r="Z30" s="661">
        <v>0</v>
      </c>
      <c r="AA30" s="661">
        <v>0</v>
      </c>
      <c r="AB30" s="35">
        <v>0</v>
      </c>
      <c r="AC30" s="28">
        <f t="shared" si="30"/>
        <v>0</v>
      </c>
      <c r="AD30" s="32">
        <v>0</v>
      </c>
      <c r="AE30" s="661">
        <v>0</v>
      </c>
      <c r="AF30" s="661">
        <v>0</v>
      </c>
      <c r="AG30" s="35">
        <v>745</v>
      </c>
      <c r="AH30" s="48">
        <f t="shared" si="31"/>
        <v>745</v>
      </c>
      <c r="AI30" s="35">
        <v>0</v>
      </c>
      <c r="AJ30" s="661">
        <v>0</v>
      </c>
      <c r="AK30" s="661">
        <v>0</v>
      </c>
      <c r="AL30" s="35">
        <v>33313</v>
      </c>
      <c r="AM30" s="28">
        <f t="shared" si="32"/>
        <v>33313</v>
      </c>
      <c r="AN30" s="660">
        <v>0</v>
      </c>
      <c r="AO30" s="661">
        <v>0</v>
      </c>
      <c r="AP30" s="661">
        <v>0</v>
      </c>
      <c r="AQ30" s="35">
        <v>0</v>
      </c>
      <c r="AR30" s="28">
        <f t="shared" si="33"/>
        <v>0</v>
      </c>
      <c r="AS30" s="660">
        <f t="shared" si="23"/>
        <v>0</v>
      </c>
      <c r="AT30" s="661">
        <f t="shared" si="24"/>
        <v>26</v>
      </c>
      <c r="AU30" s="661">
        <f t="shared" si="25"/>
        <v>0</v>
      </c>
      <c r="AV30" s="35">
        <f t="shared" si="26"/>
        <v>7897</v>
      </c>
      <c r="AW30" s="395">
        <f t="shared" si="34"/>
        <v>7923</v>
      </c>
      <c r="AX30" s="665">
        <v>0</v>
      </c>
      <c r="AY30" s="381">
        <v>0</v>
      </c>
      <c r="AZ30" s="381">
        <v>0</v>
      </c>
      <c r="BA30" s="659">
        <v>0</v>
      </c>
      <c r="BB30" s="666">
        <v>0</v>
      </c>
      <c r="BC30" s="381">
        <v>0</v>
      </c>
      <c r="BD30" s="381">
        <v>26</v>
      </c>
      <c r="BE30" s="667">
        <v>0</v>
      </c>
      <c r="BF30" s="668">
        <v>0</v>
      </c>
      <c r="BG30" s="381">
        <v>0</v>
      </c>
      <c r="BH30" s="381">
        <v>0</v>
      </c>
      <c r="BI30" s="659">
        <v>0</v>
      </c>
      <c r="BJ30" s="666">
        <v>0</v>
      </c>
      <c r="BK30" s="381">
        <v>7897</v>
      </c>
      <c r="BL30" s="381">
        <v>0</v>
      </c>
      <c r="BM30" s="381">
        <v>0</v>
      </c>
    </row>
    <row r="31" spans="1:65" s="20" customFormat="1" ht="24.75" customHeight="1">
      <c r="A31" s="396">
        <v>25</v>
      </c>
      <c r="B31" s="131" t="s">
        <v>39</v>
      </c>
      <c r="C31" s="516">
        <f t="shared" si="9"/>
        <v>0</v>
      </c>
      <c r="D31" s="381">
        <f t="shared" si="8"/>
        <v>0</v>
      </c>
      <c r="E31" s="381">
        <f t="shared" si="10"/>
        <v>376584</v>
      </c>
      <c r="F31" s="35">
        <v>0</v>
      </c>
      <c r="G31" s="661">
        <v>0</v>
      </c>
      <c r="H31" s="661">
        <v>0</v>
      </c>
      <c r="I31" s="35">
        <v>0</v>
      </c>
      <c r="J31" s="48">
        <f t="shared" si="27"/>
        <v>0</v>
      </c>
      <c r="K31" s="35">
        <v>0</v>
      </c>
      <c r="L31" s="661">
        <v>0</v>
      </c>
      <c r="M31" s="661">
        <v>1889</v>
      </c>
      <c r="N31" s="35">
        <v>5823</v>
      </c>
      <c r="O31" s="28">
        <f t="shared" si="28"/>
        <v>7712</v>
      </c>
      <c r="P31" s="669">
        <v>0</v>
      </c>
      <c r="Q31" s="35">
        <v>0</v>
      </c>
      <c r="R31" s="661">
        <v>0</v>
      </c>
      <c r="S31" s="661">
        <v>0</v>
      </c>
      <c r="T31" s="661">
        <v>16123</v>
      </c>
      <c r="U31" s="672">
        <v>0</v>
      </c>
      <c r="V31" s="673">
        <v>300672</v>
      </c>
      <c r="W31" s="35">
        <v>0</v>
      </c>
      <c r="X31" s="48">
        <f t="shared" si="29"/>
        <v>316795</v>
      </c>
      <c r="Y31" s="35">
        <v>0</v>
      </c>
      <c r="Z31" s="661">
        <v>0</v>
      </c>
      <c r="AA31" s="661">
        <v>169</v>
      </c>
      <c r="AB31" s="35">
        <v>2199</v>
      </c>
      <c r="AC31" s="28">
        <f t="shared" si="30"/>
        <v>2368</v>
      </c>
      <c r="AD31" s="32">
        <v>0</v>
      </c>
      <c r="AE31" s="661">
        <v>0</v>
      </c>
      <c r="AF31" s="661">
        <v>0</v>
      </c>
      <c r="AG31" s="35">
        <v>748</v>
      </c>
      <c r="AH31" s="48">
        <f t="shared" si="31"/>
        <v>748</v>
      </c>
      <c r="AI31" s="35">
        <v>0</v>
      </c>
      <c r="AJ31" s="661">
        <v>0</v>
      </c>
      <c r="AK31" s="661">
        <v>0</v>
      </c>
      <c r="AL31" s="35">
        <v>41129</v>
      </c>
      <c r="AM31" s="28">
        <f t="shared" si="32"/>
        <v>41129</v>
      </c>
      <c r="AN31" s="660">
        <v>0</v>
      </c>
      <c r="AO31" s="661">
        <v>0</v>
      </c>
      <c r="AP31" s="661">
        <v>0</v>
      </c>
      <c r="AQ31" s="35">
        <v>0</v>
      </c>
      <c r="AR31" s="28">
        <f t="shared" si="33"/>
        <v>0</v>
      </c>
      <c r="AS31" s="660">
        <f t="shared" si="23"/>
        <v>0</v>
      </c>
      <c r="AT31" s="661">
        <f t="shared" si="24"/>
        <v>0</v>
      </c>
      <c r="AU31" s="661">
        <f t="shared" si="25"/>
        <v>0</v>
      </c>
      <c r="AV31" s="35">
        <f t="shared" si="26"/>
        <v>7832</v>
      </c>
      <c r="AW31" s="395">
        <f>SUM(AS31:AV31)</f>
        <v>7832</v>
      </c>
      <c r="AX31" s="665">
        <v>0</v>
      </c>
      <c r="AY31" s="381">
        <v>0</v>
      </c>
      <c r="AZ31" s="381">
        <v>0</v>
      </c>
      <c r="BA31" s="659">
        <v>0</v>
      </c>
      <c r="BB31" s="666">
        <v>0</v>
      </c>
      <c r="BC31" s="381">
        <v>0</v>
      </c>
      <c r="BD31" s="381">
        <v>0</v>
      </c>
      <c r="BE31" s="667">
        <v>0</v>
      </c>
      <c r="BF31" s="668">
        <v>0</v>
      </c>
      <c r="BG31" s="381">
        <v>0</v>
      </c>
      <c r="BH31" s="381">
        <v>0</v>
      </c>
      <c r="BI31" s="659">
        <v>0</v>
      </c>
      <c r="BJ31" s="666">
        <v>0</v>
      </c>
      <c r="BK31" s="381">
        <v>7100</v>
      </c>
      <c r="BL31" s="381">
        <v>732</v>
      </c>
      <c r="BM31" s="381">
        <v>0</v>
      </c>
    </row>
    <row r="32" spans="1:65" s="88" customFormat="1" ht="24.75" customHeight="1">
      <c r="A32" s="396">
        <v>26</v>
      </c>
      <c r="B32" s="131" t="s">
        <v>28</v>
      </c>
      <c r="C32" s="513">
        <f t="shared" si="9"/>
        <v>893</v>
      </c>
      <c r="D32" s="381">
        <f t="shared" si="8"/>
        <v>8589</v>
      </c>
      <c r="E32" s="381">
        <f t="shared" si="10"/>
        <v>74141</v>
      </c>
      <c r="F32" s="35">
        <v>101</v>
      </c>
      <c r="G32" s="661">
        <v>0</v>
      </c>
      <c r="H32" s="661">
        <v>0</v>
      </c>
      <c r="I32" s="35">
        <v>233</v>
      </c>
      <c r="J32" s="48">
        <f t="shared" si="27"/>
        <v>334</v>
      </c>
      <c r="K32" s="35">
        <v>0</v>
      </c>
      <c r="L32" s="661">
        <v>2682</v>
      </c>
      <c r="M32" s="661">
        <v>0</v>
      </c>
      <c r="N32" s="35">
        <v>855</v>
      </c>
      <c r="O32" s="28">
        <f t="shared" si="28"/>
        <v>3537</v>
      </c>
      <c r="P32" s="669">
        <v>188</v>
      </c>
      <c r="Q32" s="35">
        <v>0</v>
      </c>
      <c r="R32" s="661">
        <v>3274</v>
      </c>
      <c r="S32" s="661">
        <v>0</v>
      </c>
      <c r="T32" s="661">
        <v>0</v>
      </c>
      <c r="U32" s="672">
        <v>0</v>
      </c>
      <c r="V32" s="673">
        <v>30529</v>
      </c>
      <c r="W32" s="35">
        <v>0</v>
      </c>
      <c r="X32" s="48">
        <f t="shared" si="29"/>
        <v>33991</v>
      </c>
      <c r="Y32" s="35">
        <v>53</v>
      </c>
      <c r="Z32" s="661">
        <v>16</v>
      </c>
      <c r="AA32" s="661">
        <v>0</v>
      </c>
      <c r="AB32" s="35">
        <v>4228</v>
      </c>
      <c r="AC32" s="28">
        <f t="shared" si="30"/>
        <v>4297</v>
      </c>
      <c r="AD32" s="32">
        <v>0</v>
      </c>
      <c r="AE32" s="661">
        <v>0</v>
      </c>
      <c r="AF32" s="661">
        <v>0</v>
      </c>
      <c r="AG32" s="35">
        <v>25</v>
      </c>
      <c r="AH32" s="48">
        <f t="shared" si="31"/>
        <v>25</v>
      </c>
      <c r="AI32" s="35">
        <v>551</v>
      </c>
      <c r="AJ32" s="661">
        <v>332</v>
      </c>
      <c r="AK32" s="661">
        <v>0</v>
      </c>
      <c r="AL32" s="35">
        <v>31390</v>
      </c>
      <c r="AM32" s="28">
        <f t="shared" si="32"/>
        <v>32273</v>
      </c>
      <c r="AN32" s="660">
        <v>0</v>
      </c>
      <c r="AO32" s="661">
        <v>0</v>
      </c>
      <c r="AP32" s="661">
        <v>0</v>
      </c>
      <c r="AQ32" s="35">
        <v>0</v>
      </c>
      <c r="AR32" s="28">
        <f t="shared" si="33"/>
        <v>0</v>
      </c>
      <c r="AS32" s="660">
        <f t="shared" si="23"/>
        <v>0</v>
      </c>
      <c r="AT32" s="661">
        <f t="shared" si="24"/>
        <v>2285</v>
      </c>
      <c r="AU32" s="661">
        <f t="shared" si="25"/>
        <v>0</v>
      </c>
      <c r="AV32" s="35">
        <f t="shared" si="26"/>
        <v>6881</v>
      </c>
      <c r="AW32" s="395">
        <f t="shared" si="34"/>
        <v>9166</v>
      </c>
      <c r="AX32" s="665">
        <v>0</v>
      </c>
      <c r="AY32" s="381">
        <v>0</v>
      </c>
      <c r="AZ32" s="381">
        <v>0</v>
      </c>
      <c r="BA32" s="659">
        <v>0</v>
      </c>
      <c r="BB32" s="666">
        <v>0</v>
      </c>
      <c r="BC32" s="381">
        <v>1520</v>
      </c>
      <c r="BD32" s="381">
        <v>0</v>
      </c>
      <c r="BE32" s="667">
        <v>765</v>
      </c>
      <c r="BF32" s="668">
        <v>0</v>
      </c>
      <c r="BG32" s="381">
        <v>0</v>
      </c>
      <c r="BH32" s="381">
        <v>0</v>
      </c>
      <c r="BI32" s="659">
        <v>0</v>
      </c>
      <c r="BJ32" s="666">
        <v>0</v>
      </c>
      <c r="BK32" s="381">
        <v>5994</v>
      </c>
      <c r="BL32" s="381">
        <v>32</v>
      </c>
      <c r="BM32" s="381">
        <v>855</v>
      </c>
    </row>
    <row r="33" spans="1:65" s="88" customFormat="1" ht="24.75" customHeight="1">
      <c r="A33" s="396">
        <v>27</v>
      </c>
      <c r="B33" s="131" t="s">
        <v>29</v>
      </c>
      <c r="C33" s="382">
        <f t="shared" si="9"/>
        <v>0</v>
      </c>
      <c r="D33" s="381">
        <f t="shared" si="8"/>
        <v>0</v>
      </c>
      <c r="E33" s="381">
        <f t="shared" si="10"/>
        <v>99978</v>
      </c>
      <c r="F33" s="35">
        <v>0</v>
      </c>
      <c r="G33" s="661">
        <v>0</v>
      </c>
      <c r="H33" s="661">
        <v>0</v>
      </c>
      <c r="I33" s="35">
        <v>0</v>
      </c>
      <c r="J33" s="48">
        <f t="shared" si="27"/>
        <v>0</v>
      </c>
      <c r="K33" s="35">
        <v>0</v>
      </c>
      <c r="L33" s="661">
        <v>0</v>
      </c>
      <c r="M33" s="661">
        <v>0</v>
      </c>
      <c r="N33" s="35">
        <v>0</v>
      </c>
      <c r="O33" s="28">
        <f t="shared" si="28"/>
        <v>0</v>
      </c>
      <c r="P33" s="669">
        <v>0</v>
      </c>
      <c r="Q33" s="35">
        <v>0</v>
      </c>
      <c r="R33" s="661">
        <v>0</v>
      </c>
      <c r="S33" s="661">
        <v>0</v>
      </c>
      <c r="T33" s="661">
        <v>0</v>
      </c>
      <c r="U33" s="672">
        <v>0</v>
      </c>
      <c r="V33" s="673">
        <v>54039</v>
      </c>
      <c r="W33" s="35">
        <v>1171</v>
      </c>
      <c r="X33" s="48">
        <f t="shared" si="29"/>
        <v>55210</v>
      </c>
      <c r="Y33" s="35">
        <v>0</v>
      </c>
      <c r="Z33" s="661">
        <v>0</v>
      </c>
      <c r="AA33" s="661">
        <v>0</v>
      </c>
      <c r="AB33" s="35">
        <v>180</v>
      </c>
      <c r="AC33" s="28">
        <f t="shared" si="30"/>
        <v>180</v>
      </c>
      <c r="AD33" s="32">
        <v>0</v>
      </c>
      <c r="AE33" s="661">
        <v>0</v>
      </c>
      <c r="AF33" s="661">
        <v>0</v>
      </c>
      <c r="AG33" s="35">
        <v>684</v>
      </c>
      <c r="AH33" s="48">
        <f t="shared" si="31"/>
        <v>684</v>
      </c>
      <c r="AI33" s="35">
        <v>0</v>
      </c>
      <c r="AJ33" s="661">
        <v>0</v>
      </c>
      <c r="AK33" s="661">
        <v>0</v>
      </c>
      <c r="AL33" s="35">
        <v>40753</v>
      </c>
      <c r="AM33" s="28">
        <f t="shared" si="32"/>
        <v>40753</v>
      </c>
      <c r="AN33" s="660">
        <v>0</v>
      </c>
      <c r="AO33" s="661">
        <v>0</v>
      </c>
      <c r="AP33" s="661">
        <v>0</v>
      </c>
      <c r="AQ33" s="35">
        <v>0</v>
      </c>
      <c r="AR33" s="28">
        <f t="shared" si="33"/>
        <v>0</v>
      </c>
      <c r="AS33" s="660">
        <f t="shared" si="23"/>
        <v>0</v>
      </c>
      <c r="AT33" s="661">
        <f t="shared" si="24"/>
        <v>0</v>
      </c>
      <c r="AU33" s="661">
        <f t="shared" si="25"/>
        <v>0</v>
      </c>
      <c r="AV33" s="35">
        <f t="shared" si="26"/>
        <v>3151</v>
      </c>
      <c r="AW33" s="395">
        <f t="shared" si="34"/>
        <v>3151</v>
      </c>
      <c r="AX33" s="665">
        <v>0</v>
      </c>
      <c r="AY33" s="381">
        <v>0</v>
      </c>
      <c r="AZ33" s="381">
        <v>0</v>
      </c>
      <c r="BA33" s="659">
        <v>0</v>
      </c>
      <c r="BB33" s="666">
        <v>0</v>
      </c>
      <c r="BC33" s="381">
        <v>0</v>
      </c>
      <c r="BD33" s="381">
        <v>0</v>
      </c>
      <c r="BE33" s="667">
        <v>0</v>
      </c>
      <c r="BF33" s="668">
        <v>0</v>
      </c>
      <c r="BG33" s="381">
        <v>0</v>
      </c>
      <c r="BH33" s="381">
        <v>0</v>
      </c>
      <c r="BI33" s="659">
        <v>0</v>
      </c>
      <c r="BJ33" s="666">
        <v>0</v>
      </c>
      <c r="BK33" s="381">
        <v>2679</v>
      </c>
      <c r="BL33" s="381">
        <v>0</v>
      </c>
      <c r="BM33" s="381">
        <v>472</v>
      </c>
    </row>
    <row r="34" spans="1:65" s="88" customFormat="1" ht="24.75" customHeight="1">
      <c r="A34" s="396">
        <v>28</v>
      </c>
      <c r="B34" s="131" t="s">
        <v>30</v>
      </c>
      <c r="C34" s="382">
        <f t="shared" si="9"/>
        <v>0</v>
      </c>
      <c r="D34" s="381">
        <f t="shared" si="8"/>
        <v>0</v>
      </c>
      <c r="E34" s="381">
        <f t="shared" si="10"/>
        <v>67819</v>
      </c>
      <c r="F34" s="35">
        <v>0</v>
      </c>
      <c r="G34" s="661">
        <v>0</v>
      </c>
      <c r="H34" s="661">
        <v>0</v>
      </c>
      <c r="I34" s="35">
        <v>0</v>
      </c>
      <c r="J34" s="48">
        <f t="shared" si="27"/>
        <v>0</v>
      </c>
      <c r="K34" s="35">
        <v>0</v>
      </c>
      <c r="L34" s="661">
        <v>0</v>
      </c>
      <c r="M34" s="661">
        <v>0</v>
      </c>
      <c r="N34" s="35">
        <v>3285</v>
      </c>
      <c r="O34" s="28">
        <f t="shared" si="28"/>
        <v>3285</v>
      </c>
      <c r="P34" s="669">
        <v>0</v>
      </c>
      <c r="Q34" s="35">
        <v>0</v>
      </c>
      <c r="R34" s="661">
        <v>0</v>
      </c>
      <c r="S34" s="661">
        <v>0</v>
      </c>
      <c r="T34" s="661">
        <v>0</v>
      </c>
      <c r="U34" s="672">
        <v>0</v>
      </c>
      <c r="V34" s="673">
        <v>26522</v>
      </c>
      <c r="W34" s="35">
        <v>9812</v>
      </c>
      <c r="X34" s="48">
        <f t="shared" si="29"/>
        <v>36334</v>
      </c>
      <c r="Y34" s="35">
        <v>0</v>
      </c>
      <c r="Z34" s="661">
        <v>0</v>
      </c>
      <c r="AA34" s="661">
        <v>0</v>
      </c>
      <c r="AB34" s="35">
        <v>671</v>
      </c>
      <c r="AC34" s="28">
        <f t="shared" si="30"/>
        <v>671</v>
      </c>
      <c r="AD34" s="32">
        <v>0</v>
      </c>
      <c r="AE34" s="661">
        <v>0</v>
      </c>
      <c r="AF34" s="661">
        <v>0</v>
      </c>
      <c r="AG34" s="35">
        <v>741</v>
      </c>
      <c r="AH34" s="48">
        <f t="shared" si="31"/>
        <v>741</v>
      </c>
      <c r="AI34" s="35">
        <v>0</v>
      </c>
      <c r="AJ34" s="661">
        <v>0</v>
      </c>
      <c r="AK34" s="661">
        <v>0</v>
      </c>
      <c r="AL34" s="35">
        <v>22029</v>
      </c>
      <c r="AM34" s="28">
        <f t="shared" si="32"/>
        <v>22029</v>
      </c>
      <c r="AN34" s="660">
        <v>0</v>
      </c>
      <c r="AO34" s="661">
        <v>0</v>
      </c>
      <c r="AP34" s="661">
        <v>0</v>
      </c>
      <c r="AQ34" s="35">
        <v>0</v>
      </c>
      <c r="AR34" s="28">
        <f t="shared" si="33"/>
        <v>0</v>
      </c>
      <c r="AS34" s="660">
        <f t="shared" si="23"/>
        <v>0</v>
      </c>
      <c r="AT34" s="661">
        <f t="shared" si="24"/>
        <v>0</v>
      </c>
      <c r="AU34" s="661">
        <f t="shared" si="25"/>
        <v>0</v>
      </c>
      <c r="AV34" s="35">
        <f t="shared" si="26"/>
        <v>4759</v>
      </c>
      <c r="AW34" s="395">
        <f t="shared" si="34"/>
        <v>4759</v>
      </c>
      <c r="AX34" s="665">
        <v>0</v>
      </c>
      <c r="AY34" s="381">
        <v>0</v>
      </c>
      <c r="AZ34" s="381">
        <v>0</v>
      </c>
      <c r="BA34" s="659">
        <v>0</v>
      </c>
      <c r="BB34" s="666">
        <v>0</v>
      </c>
      <c r="BC34" s="381">
        <v>0</v>
      </c>
      <c r="BD34" s="381">
        <v>0</v>
      </c>
      <c r="BE34" s="667">
        <v>0</v>
      </c>
      <c r="BF34" s="668">
        <v>0</v>
      </c>
      <c r="BG34" s="381">
        <v>0</v>
      </c>
      <c r="BH34" s="381">
        <v>0</v>
      </c>
      <c r="BI34" s="659">
        <v>0</v>
      </c>
      <c r="BJ34" s="666">
        <v>0</v>
      </c>
      <c r="BK34" s="381">
        <v>4490</v>
      </c>
      <c r="BL34" s="381">
        <v>67</v>
      </c>
      <c r="BM34" s="381">
        <v>202</v>
      </c>
    </row>
    <row r="35" spans="1:65" s="88" customFormat="1" ht="24.75" customHeight="1">
      <c r="A35" s="396">
        <v>29</v>
      </c>
      <c r="B35" s="131" t="s">
        <v>31</v>
      </c>
      <c r="C35" s="483">
        <f t="shared" si="9"/>
        <v>893</v>
      </c>
      <c r="D35" s="381">
        <f t="shared" si="8"/>
        <v>0</v>
      </c>
      <c r="E35" s="381">
        <f t="shared" si="10"/>
        <v>64036</v>
      </c>
      <c r="F35" s="35">
        <v>0</v>
      </c>
      <c r="G35" s="661">
        <v>0</v>
      </c>
      <c r="H35" s="661">
        <v>0</v>
      </c>
      <c r="I35" s="35">
        <v>473</v>
      </c>
      <c r="J35" s="48">
        <f t="shared" si="27"/>
        <v>473</v>
      </c>
      <c r="K35" s="35">
        <v>0</v>
      </c>
      <c r="L35" s="661">
        <v>0</v>
      </c>
      <c r="M35" s="661">
        <v>0</v>
      </c>
      <c r="N35" s="35">
        <v>1365</v>
      </c>
      <c r="O35" s="28">
        <f t="shared" si="28"/>
        <v>1365</v>
      </c>
      <c r="P35" s="669">
        <v>893</v>
      </c>
      <c r="Q35" s="35">
        <v>0</v>
      </c>
      <c r="R35" s="661">
        <v>0</v>
      </c>
      <c r="S35" s="661">
        <v>0</v>
      </c>
      <c r="T35" s="661">
        <v>0</v>
      </c>
      <c r="U35" s="670">
        <v>0</v>
      </c>
      <c r="V35" s="673">
        <v>15717</v>
      </c>
      <c r="W35" s="35">
        <v>0</v>
      </c>
      <c r="X35" s="48">
        <f t="shared" si="29"/>
        <v>16610</v>
      </c>
      <c r="Y35" s="35">
        <v>0</v>
      </c>
      <c r="Z35" s="661">
        <v>0</v>
      </c>
      <c r="AA35" s="661">
        <v>0</v>
      </c>
      <c r="AB35" s="35">
        <v>847</v>
      </c>
      <c r="AC35" s="28">
        <f t="shared" si="30"/>
        <v>847</v>
      </c>
      <c r="AD35" s="32">
        <v>0</v>
      </c>
      <c r="AE35" s="661">
        <v>0</v>
      </c>
      <c r="AF35" s="661">
        <v>0</v>
      </c>
      <c r="AG35" s="35">
        <v>1581</v>
      </c>
      <c r="AH35" s="48">
        <f t="shared" si="31"/>
        <v>1581</v>
      </c>
      <c r="AI35" s="35">
        <v>0</v>
      </c>
      <c r="AJ35" s="661">
        <v>0</v>
      </c>
      <c r="AK35" s="661">
        <v>0</v>
      </c>
      <c r="AL35" s="35">
        <v>40760</v>
      </c>
      <c r="AM35" s="28">
        <f t="shared" si="32"/>
        <v>40760</v>
      </c>
      <c r="AN35" s="660">
        <v>0</v>
      </c>
      <c r="AO35" s="661">
        <v>0</v>
      </c>
      <c r="AP35" s="661">
        <v>0</v>
      </c>
      <c r="AQ35" s="35">
        <v>0</v>
      </c>
      <c r="AR35" s="28">
        <f t="shared" si="33"/>
        <v>0</v>
      </c>
      <c r="AS35" s="660">
        <f t="shared" si="23"/>
        <v>0</v>
      </c>
      <c r="AT35" s="661">
        <f t="shared" si="24"/>
        <v>0</v>
      </c>
      <c r="AU35" s="661">
        <f t="shared" si="25"/>
        <v>0</v>
      </c>
      <c r="AV35" s="35">
        <f t="shared" si="26"/>
        <v>3293</v>
      </c>
      <c r="AW35" s="395">
        <f t="shared" si="34"/>
        <v>3293</v>
      </c>
      <c r="AX35" s="665">
        <v>0</v>
      </c>
      <c r="AY35" s="381">
        <v>0</v>
      </c>
      <c r="AZ35" s="381">
        <v>0</v>
      </c>
      <c r="BA35" s="659">
        <v>0</v>
      </c>
      <c r="BB35" s="666">
        <v>0</v>
      </c>
      <c r="BC35" s="381">
        <v>0</v>
      </c>
      <c r="BD35" s="381">
        <v>0</v>
      </c>
      <c r="BE35" s="667">
        <v>0</v>
      </c>
      <c r="BF35" s="668">
        <v>0</v>
      </c>
      <c r="BG35" s="381">
        <v>0</v>
      </c>
      <c r="BH35" s="381">
        <v>0</v>
      </c>
      <c r="BI35" s="659">
        <v>0</v>
      </c>
      <c r="BJ35" s="666">
        <v>0</v>
      </c>
      <c r="BK35" s="381">
        <v>2233</v>
      </c>
      <c r="BL35" s="381">
        <v>39</v>
      </c>
      <c r="BM35" s="381">
        <v>1021</v>
      </c>
    </row>
    <row r="36" spans="1:65" s="88" customFormat="1" ht="24.75" customHeight="1">
      <c r="A36" s="683">
        <v>30</v>
      </c>
      <c r="B36" s="131" t="s">
        <v>32</v>
      </c>
      <c r="C36" s="516">
        <f t="shared" si="9"/>
        <v>528</v>
      </c>
      <c r="D36" s="39">
        <f t="shared" si="8"/>
        <v>188</v>
      </c>
      <c r="E36" s="39">
        <f t="shared" si="10"/>
        <v>43434</v>
      </c>
      <c r="F36" s="35">
        <v>0</v>
      </c>
      <c r="G36" s="661">
        <v>0</v>
      </c>
      <c r="H36" s="661">
        <v>0</v>
      </c>
      <c r="I36" s="35">
        <v>0</v>
      </c>
      <c r="J36" s="48">
        <f t="shared" si="27"/>
        <v>0</v>
      </c>
      <c r="K36" s="35">
        <v>0</v>
      </c>
      <c r="L36" s="661">
        <v>0</v>
      </c>
      <c r="M36" s="661">
        <v>0</v>
      </c>
      <c r="N36" s="35">
        <v>0</v>
      </c>
      <c r="O36" s="28">
        <f t="shared" si="28"/>
        <v>0</v>
      </c>
      <c r="P36" s="669">
        <v>348</v>
      </c>
      <c r="Q36" s="35">
        <v>0</v>
      </c>
      <c r="R36" s="661">
        <v>188</v>
      </c>
      <c r="S36" s="661">
        <v>0</v>
      </c>
      <c r="T36" s="661">
        <v>6519</v>
      </c>
      <c r="U36" s="35">
        <v>6684</v>
      </c>
      <c r="V36" s="673">
        <v>6268</v>
      </c>
      <c r="W36" s="35">
        <v>0</v>
      </c>
      <c r="X36" s="48">
        <f t="shared" si="29"/>
        <v>20007</v>
      </c>
      <c r="Y36" s="35">
        <v>0</v>
      </c>
      <c r="Z36" s="661">
        <v>0</v>
      </c>
      <c r="AA36" s="661">
        <v>0</v>
      </c>
      <c r="AB36" s="35">
        <v>0</v>
      </c>
      <c r="AC36" s="28">
        <f t="shared" si="30"/>
        <v>0</v>
      </c>
      <c r="AD36" s="32">
        <v>0</v>
      </c>
      <c r="AE36" s="661">
        <v>0</v>
      </c>
      <c r="AF36" s="661">
        <v>1880</v>
      </c>
      <c r="AG36" s="35">
        <v>1237</v>
      </c>
      <c r="AH36" s="48">
        <f t="shared" si="31"/>
        <v>3117</v>
      </c>
      <c r="AI36" s="35">
        <v>180</v>
      </c>
      <c r="AJ36" s="661">
        <v>0</v>
      </c>
      <c r="AK36" s="661">
        <v>1895</v>
      </c>
      <c r="AL36" s="35">
        <v>11321</v>
      </c>
      <c r="AM36" s="28">
        <f t="shared" si="32"/>
        <v>13396</v>
      </c>
      <c r="AN36" s="660">
        <v>0</v>
      </c>
      <c r="AO36" s="661">
        <v>0</v>
      </c>
      <c r="AP36" s="661">
        <v>0</v>
      </c>
      <c r="AQ36" s="35">
        <v>0</v>
      </c>
      <c r="AR36" s="28">
        <f t="shared" si="33"/>
        <v>0</v>
      </c>
      <c r="AS36" s="660">
        <f>AX36+AY36+AZ36+BA36</f>
        <v>0</v>
      </c>
      <c r="AT36" s="661">
        <f t="shared" si="24"/>
        <v>0</v>
      </c>
      <c r="AU36" s="661">
        <f t="shared" si="25"/>
        <v>3220</v>
      </c>
      <c r="AV36" s="35">
        <f t="shared" si="26"/>
        <v>4410</v>
      </c>
      <c r="AW36" s="395">
        <f t="shared" si="34"/>
        <v>7630</v>
      </c>
      <c r="AX36" s="665">
        <v>0</v>
      </c>
      <c r="AY36" s="381">
        <v>0</v>
      </c>
      <c r="AZ36" s="381">
        <v>0</v>
      </c>
      <c r="BA36" s="659">
        <v>0</v>
      </c>
      <c r="BB36" s="666">
        <v>0</v>
      </c>
      <c r="BC36" s="381">
        <v>0</v>
      </c>
      <c r="BD36" s="381">
        <v>0</v>
      </c>
      <c r="BE36" s="667">
        <v>0</v>
      </c>
      <c r="BF36" s="668">
        <v>0</v>
      </c>
      <c r="BG36" s="381">
        <v>3220</v>
      </c>
      <c r="BH36" s="381">
        <v>0</v>
      </c>
      <c r="BI36" s="659">
        <v>0</v>
      </c>
      <c r="BJ36" s="666">
        <v>0</v>
      </c>
      <c r="BK36" s="381">
        <v>4410</v>
      </c>
      <c r="BL36" s="381">
        <v>0</v>
      </c>
      <c r="BM36" s="381">
        <v>0</v>
      </c>
    </row>
    <row r="37" spans="1:65" s="88" customFormat="1" ht="24.75" customHeight="1" thickBot="1">
      <c r="A37" s="684">
        <v>31</v>
      </c>
      <c r="B37" s="469" t="s">
        <v>315</v>
      </c>
      <c r="C37" s="592">
        <f t="shared" si="9"/>
        <v>14618</v>
      </c>
      <c r="D37" s="593">
        <f t="shared" si="8"/>
        <v>33255</v>
      </c>
      <c r="E37" s="593">
        <f t="shared" si="10"/>
        <v>101023</v>
      </c>
      <c r="F37" s="662">
        <v>0</v>
      </c>
      <c r="G37" s="663">
        <v>0</v>
      </c>
      <c r="H37" s="663">
        <v>0</v>
      </c>
      <c r="I37" s="664">
        <v>0</v>
      </c>
      <c r="J37" s="594">
        <f t="shared" si="27"/>
        <v>0</v>
      </c>
      <c r="K37" s="662">
        <v>7224</v>
      </c>
      <c r="L37" s="663">
        <v>1940</v>
      </c>
      <c r="M37" s="663">
        <v>0</v>
      </c>
      <c r="N37" s="664">
        <v>734</v>
      </c>
      <c r="O37" s="594">
        <f t="shared" si="28"/>
        <v>9898</v>
      </c>
      <c r="P37" s="662">
        <v>4558</v>
      </c>
      <c r="Q37" s="663">
        <v>0</v>
      </c>
      <c r="R37" s="663">
        <v>26461</v>
      </c>
      <c r="S37" s="663">
        <v>0</v>
      </c>
      <c r="T37" s="663">
        <v>0</v>
      </c>
      <c r="U37" s="663">
        <v>0</v>
      </c>
      <c r="V37" s="663">
        <v>30377</v>
      </c>
      <c r="W37" s="664">
        <v>0</v>
      </c>
      <c r="X37" s="595">
        <f t="shared" si="29"/>
        <v>61396</v>
      </c>
      <c r="Y37" s="662">
        <v>346</v>
      </c>
      <c r="Z37" s="663">
        <v>2241</v>
      </c>
      <c r="AA37" s="663">
        <v>0</v>
      </c>
      <c r="AB37" s="664">
        <v>1820</v>
      </c>
      <c r="AC37" s="595">
        <f t="shared" si="30"/>
        <v>4407</v>
      </c>
      <c r="AD37" s="662">
        <v>0</v>
      </c>
      <c r="AE37" s="663">
        <v>0</v>
      </c>
      <c r="AF37" s="663">
        <v>0</v>
      </c>
      <c r="AG37" s="664">
        <v>0</v>
      </c>
      <c r="AH37" s="595">
        <f>SUM(AD37:AG37)</f>
        <v>0</v>
      </c>
      <c r="AI37" s="662">
        <v>2372</v>
      </c>
      <c r="AJ37" s="663">
        <v>2574</v>
      </c>
      <c r="AK37" s="663">
        <v>0</v>
      </c>
      <c r="AL37" s="664">
        <v>67860</v>
      </c>
      <c r="AM37" s="595">
        <f t="shared" si="32"/>
        <v>72806</v>
      </c>
      <c r="AN37" s="662">
        <v>0</v>
      </c>
      <c r="AO37" s="663">
        <v>0</v>
      </c>
      <c r="AP37" s="663">
        <v>0</v>
      </c>
      <c r="AQ37" s="664">
        <v>0</v>
      </c>
      <c r="AR37" s="595">
        <f>SUM(AN37:AQ37)</f>
        <v>0</v>
      </c>
      <c r="AS37" s="662">
        <f>SUM(AX37:BA37)</f>
        <v>118</v>
      </c>
      <c r="AT37" s="663">
        <f>SUM(BB37:BE37)</f>
        <v>39</v>
      </c>
      <c r="AU37" s="663">
        <f>SUM(BF37:BI37)</f>
        <v>0</v>
      </c>
      <c r="AV37" s="664">
        <f>SUM(BJ37:BM37)</f>
        <v>232</v>
      </c>
      <c r="AW37" s="595">
        <f t="shared" si="34"/>
        <v>389</v>
      </c>
      <c r="AX37" s="665">
        <v>0</v>
      </c>
      <c r="AY37" s="381">
        <v>0</v>
      </c>
      <c r="AZ37" s="381">
        <v>118</v>
      </c>
      <c r="BA37" s="659">
        <v>0</v>
      </c>
      <c r="BB37" s="666">
        <v>0</v>
      </c>
      <c r="BC37" s="381">
        <v>0</v>
      </c>
      <c r="BD37" s="381">
        <v>38</v>
      </c>
      <c r="BE37" s="667">
        <v>1</v>
      </c>
      <c r="BF37" s="668">
        <v>0</v>
      </c>
      <c r="BG37" s="381">
        <v>0</v>
      </c>
      <c r="BH37" s="381">
        <v>0</v>
      </c>
      <c r="BI37" s="659">
        <v>0</v>
      </c>
      <c r="BJ37" s="666">
        <v>0</v>
      </c>
      <c r="BK37" s="381">
        <v>226</v>
      </c>
      <c r="BL37" s="381">
        <v>0</v>
      </c>
      <c r="BM37" s="381">
        <v>6</v>
      </c>
    </row>
    <row r="38" spans="1:65" s="20" customFormat="1" ht="24.75" customHeight="1" thickBot="1">
      <c r="A38" s="397"/>
      <c r="B38" s="432" t="s">
        <v>5</v>
      </c>
      <c r="C38" s="350">
        <f>SUM(F38,K38,P38,Q38,Y38,AD38,AI38,,AN38,AS38)</f>
        <v>136413</v>
      </c>
      <c r="D38" s="398">
        <f>SUM(G38,L38,R38,S38,Z38,AE38,AJ38,AO38,AT38)</f>
        <v>327767</v>
      </c>
      <c r="E38" s="398">
        <f>SUM(H38,I38,M38,N38,T38,U38,V38,W38,AA38,AB38,AF38,AG38,AK38,AL38,AP38,AQ38,AU38,AV38)</f>
        <v>7560096</v>
      </c>
      <c r="F38" s="433">
        <f aca="true" t="shared" si="35" ref="F38:AW38">SUM(F7:F37)</f>
        <v>24094</v>
      </c>
      <c r="G38" s="434">
        <f t="shared" si="35"/>
        <v>19024</v>
      </c>
      <c r="H38" s="434">
        <f t="shared" si="35"/>
        <v>34083</v>
      </c>
      <c r="I38" s="435">
        <f t="shared" si="35"/>
        <v>121359</v>
      </c>
      <c r="J38" s="436">
        <f t="shared" si="35"/>
        <v>198560</v>
      </c>
      <c r="K38" s="437">
        <f t="shared" si="35"/>
        <v>11200</v>
      </c>
      <c r="L38" s="434">
        <f t="shared" si="35"/>
        <v>71403</v>
      </c>
      <c r="M38" s="434">
        <f t="shared" si="35"/>
        <v>52107</v>
      </c>
      <c r="N38" s="438">
        <f t="shared" si="35"/>
        <v>507613</v>
      </c>
      <c r="O38" s="439">
        <f t="shared" si="35"/>
        <v>642323</v>
      </c>
      <c r="P38" s="437">
        <f t="shared" si="35"/>
        <v>52830</v>
      </c>
      <c r="Q38" s="437">
        <f t="shared" si="35"/>
        <v>15402</v>
      </c>
      <c r="R38" s="434">
        <f t="shared" si="35"/>
        <v>147909</v>
      </c>
      <c r="S38" s="434">
        <f t="shared" si="35"/>
        <v>31348</v>
      </c>
      <c r="T38" s="434">
        <f t="shared" si="35"/>
        <v>290153</v>
      </c>
      <c r="U38" s="434">
        <f t="shared" si="35"/>
        <v>117892</v>
      </c>
      <c r="V38" s="435">
        <f t="shared" si="35"/>
        <v>3475425</v>
      </c>
      <c r="W38" s="435">
        <f t="shared" si="35"/>
        <v>313311</v>
      </c>
      <c r="X38" s="440">
        <f t="shared" si="35"/>
        <v>4444270</v>
      </c>
      <c r="Y38" s="437">
        <f t="shared" si="35"/>
        <v>2654</v>
      </c>
      <c r="Z38" s="434">
        <f t="shared" si="35"/>
        <v>24489</v>
      </c>
      <c r="AA38" s="434">
        <f t="shared" si="35"/>
        <v>10801</v>
      </c>
      <c r="AB38" s="438">
        <f t="shared" si="35"/>
        <v>136262</v>
      </c>
      <c r="AC38" s="439">
        <f t="shared" si="35"/>
        <v>174206</v>
      </c>
      <c r="AD38" s="437">
        <f t="shared" si="35"/>
        <v>4898</v>
      </c>
      <c r="AE38" s="434">
        <f t="shared" si="35"/>
        <v>2360</v>
      </c>
      <c r="AF38" s="434">
        <f t="shared" si="35"/>
        <v>17932</v>
      </c>
      <c r="AG38" s="435">
        <f t="shared" si="35"/>
        <v>61650</v>
      </c>
      <c r="AH38" s="440">
        <f t="shared" si="35"/>
        <v>86840</v>
      </c>
      <c r="AI38" s="437">
        <f t="shared" si="35"/>
        <v>24282</v>
      </c>
      <c r="AJ38" s="434">
        <f t="shared" si="35"/>
        <v>13683</v>
      </c>
      <c r="AK38" s="434">
        <f t="shared" si="35"/>
        <v>87951</v>
      </c>
      <c r="AL38" s="438">
        <f t="shared" si="35"/>
        <v>2044192</v>
      </c>
      <c r="AM38" s="439">
        <f t="shared" si="35"/>
        <v>2170108</v>
      </c>
      <c r="AN38" s="437">
        <f t="shared" si="35"/>
        <v>0</v>
      </c>
      <c r="AO38" s="434">
        <f t="shared" si="35"/>
        <v>0</v>
      </c>
      <c r="AP38" s="434">
        <f t="shared" si="35"/>
        <v>0</v>
      </c>
      <c r="AQ38" s="438">
        <f t="shared" si="35"/>
        <v>0</v>
      </c>
      <c r="AR38" s="439">
        <f t="shared" si="35"/>
        <v>0</v>
      </c>
      <c r="AS38" s="437">
        <f t="shared" si="35"/>
        <v>1053</v>
      </c>
      <c r="AT38" s="434">
        <f t="shared" si="35"/>
        <v>17551</v>
      </c>
      <c r="AU38" s="434">
        <f t="shared" si="35"/>
        <v>11917</v>
      </c>
      <c r="AV38" s="438">
        <f t="shared" si="35"/>
        <v>277448</v>
      </c>
      <c r="AW38" s="441">
        <f t="shared" si="35"/>
        <v>307969</v>
      </c>
      <c r="AX38" s="40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40" ht="13.5">
      <c r="AW40" s="137"/>
    </row>
  </sheetData>
  <sheetProtection/>
  <mergeCells count="17">
    <mergeCell ref="AX4:BM5"/>
    <mergeCell ref="AD4:AH5"/>
    <mergeCell ref="AI4:AM5"/>
    <mergeCell ref="C3:E3"/>
    <mergeCell ref="C4:C6"/>
    <mergeCell ref="D4:D6"/>
    <mergeCell ref="E4:E6"/>
    <mergeCell ref="AN4:AR5"/>
    <mergeCell ref="AS4:AW5"/>
    <mergeCell ref="F3:AW3"/>
    <mergeCell ref="Y4:AC5"/>
    <mergeCell ref="A3:A6"/>
    <mergeCell ref="B3:B6"/>
    <mergeCell ref="K5:O5"/>
    <mergeCell ref="P5:X5"/>
    <mergeCell ref="K4:X4"/>
    <mergeCell ref="F4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57" r:id="rId3"/>
  <headerFooter alignWithMargins="0">
    <oddFooter>&amp;C&amp;"ＭＳ Ｐ明朝,標準"- &amp;P -</oddFooter>
  </headerFooter>
  <colBreaks count="1" manualBreakCount="1"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A:\３（３）、（４）、（５）.jtd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2018-03-22T05:44:31Z</cp:lastPrinted>
  <dcterms:created xsi:type="dcterms:W3CDTF">1999-06-01T08:10:42Z</dcterms:created>
  <dcterms:modified xsi:type="dcterms:W3CDTF">2019-02-22T08:38:11Z</dcterms:modified>
  <cp:category/>
  <cp:version/>
  <cp:contentType/>
  <cp:contentStatus/>
  <cp:revision>13</cp:revision>
</cp:coreProperties>
</file>