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480" windowWidth="10335" windowHeight="9780" activeTab="1"/>
  </bookViews>
  <sheets>
    <sheet name="白紙ページP29" sheetId="1" r:id="rId1"/>
    <sheet name="簡水" sheetId="2" r:id="rId2"/>
    <sheet name="水質検査機関(印刷せず）" sheetId="3" r:id="rId3"/>
    <sheet name="水道料金(印刷せず）" sheetId="4" r:id="rId4"/>
  </sheets>
  <definedNames>
    <definedName name="_xlnm.Print_Area" localSheetId="1">'簡水'!$A$1:$AB$135</definedName>
    <definedName name="_xlnm.Print_Area" localSheetId="2">'水質検査機関(印刷せず）'!$A$1:$I$102</definedName>
    <definedName name="_xlnm.Print_Area" localSheetId="3">'水道料金(印刷せず）'!$A$1:$D$105</definedName>
    <definedName name="_xlnm.Print_Titles" localSheetId="1">'簡水'!$5:$7</definedName>
    <definedName name="_xlnm.Print_Titles" localSheetId="2">'水質検査機関(印刷せず）'!$1:$2</definedName>
    <definedName name="_xlnm.Print_Titles" localSheetId="3">'水道料金(印刷せず）'!$1:$2</definedName>
    <definedName name="印刷範囲">#REF!</definedName>
  </definedNames>
  <calcPr fullCalcOnLoad="1"/>
</workbook>
</file>

<file path=xl/comments2.xml><?xml version="1.0" encoding="utf-8"?>
<comments xmlns="http://schemas.openxmlformats.org/spreadsheetml/2006/main">
  <authors>
    <author>奈良県</author>
  </authors>
  <commentList>
    <comment ref="N136" authorId="0">
      <text>
        <r>
          <rPr>
            <b/>
            <sz val="9"/>
            <rFont val="ＭＳ Ｐゴシック"/>
            <family val="3"/>
          </rPr>
          <t>奈良県:</t>
        </r>
        <r>
          <rPr>
            <sz val="9"/>
            <rFont val="ＭＳ Ｐゴシック"/>
            <family val="3"/>
          </rPr>
          <t xml:space="preserve">
浄水施設の種別
活＋膜＋消
I-2施設調書（７）のリンク用</t>
        </r>
      </text>
    </comment>
    <comment ref="G5" authorId="0">
      <text>
        <r>
          <rPr>
            <b/>
            <sz val="9"/>
            <rFont val="ＭＳ Ｐゴシック"/>
            <family val="3"/>
          </rPr>
          <t>奈良県:</t>
        </r>
        <r>
          <rPr>
            <sz val="9"/>
            <rFont val="ＭＳ Ｐゴシック"/>
            <family val="3"/>
          </rPr>
          <t xml:space="preserve">
２</t>
        </r>
      </text>
    </comment>
    <comment ref="H5" authorId="0">
      <text>
        <r>
          <rPr>
            <b/>
            <sz val="9"/>
            <rFont val="ＭＳ Ｐゴシック"/>
            <family val="3"/>
          </rPr>
          <t>奈良県:</t>
        </r>
        <r>
          <rPr>
            <sz val="9"/>
            <rFont val="ＭＳ Ｐゴシック"/>
            <family val="3"/>
          </rPr>
          <t xml:space="preserve">
４</t>
        </r>
      </text>
    </comment>
    <comment ref="I5" authorId="0">
      <text>
        <r>
          <rPr>
            <b/>
            <sz val="9"/>
            <rFont val="ＭＳ Ｐゴシック"/>
            <family val="3"/>
          </rPr>
          <t>奈良県:</t>
        </r>
        <r>
          <rPr>
            <sz val="9"/>
            <rFont val="ＭＳ Ｐゴシック"/>
            <family val="3"/>
          </rPr>
          <t xml:space="preserve">
４６</t>
        </r>
      </text>
    </comment>
    <comment ref="J5" authorId="0">
      <text>
        <r>
          <rPr>
            <b/>
            <sz val="9"/>
            <rFont val="ＭＳ Ｐゴシック"/>
            <family val="3"/>
          </rPr>
          <t>奈良県:</t>
        </r>
        <r>
          <rPr>
            <sz val="9"/>
            <rFont val="ＭＳ Ｐゴシック"/>
            <family val="3"/>
          </rPr>
          <t xml:space="preserve">
４８</t>
        </r>
      </text>
    </comment>
    <comment ref="K5" authorId="0">
      <text>
        <r>
          <rPr>
            <b/>
            <sz val="9"/>
            <rFont val="ＭＳ Ｐゴシック"/>
            <family val="3"/>
          </rPr>
          <t>奈良県:</t>
        </r>
        <r>
          <rPr>
            <sz val="9"/>
            <rFont val="ＭＳ Ｐゴシック"/>
            <family val="3"/>
          </rPr>
          <t xml:space="preserve">
４９～５９</t>
        </r>
      </text>
    </comment>
    <comment ref="M5" authorId="0">
      <text>
        <r>
          <rPr>
            <b/>
            <sz val="9"/>
            <rFont val="ＭＳ Ｐゴシック"/>
            <family val="3"/>
          </rPr>
          <t>奈良県:</t>
        </r>
        <r>
          <rPr>
            <sz val="9"/>
            <rFont val="ＭＳ Ｐゴシック"/>
            <family val="3"/>
          </rPr>
          <t xml:space="preserve">
６２～７０</t>
        </r>
      </text>
    </comment>
    <comment ref="O5" authorId="0">
      <text>
        <r>
          <rPr>
            <b/>
            <sz val="9"/>
            <rFont val="ＭＳ Ｐゴシック"/>
            <family val="3"/>
          </rPr>
          <t>奈良県:</t>
        </r>
        <r>
          <rPr>
            <sz val="9"/>
            <rFont val="ＭＳ Ｐゴシック"/>
            <family val="3"/>
          </rPr>
          <t xml:space="preserve">
１８</t>
        </r>
      </text>
    </comment>
    <comment ref="P5" authorId="0">
      <text>
        <r>
          <rPr>
            <b/>
            <sz val="9"/>
            <rFont val="ＭＳ Ｐゴシック"/>
            <family val="3"/>
          </rPr>
          <t>奈良県:</t>
        </r>
        <r>
          <rPr>
            <sz val="9"/>
            <rFont val="ＭＳ Ｐゴシック"/>
            <family val="3"/>
          </rPr>
          <t xml:space="preserve">
７６</t>
        </r>
      </text>
    </comment>
    <comment ref="Q5" authorId="0">
      <text>
        <r>
          <rPr>
            <b/>
            <sz val="9"/>
            <rFont val="ＭＳ Ｐゴシック"/>
            <family val="3"/>
          </rPr>
          <t>奈良県:</t>
        </r>
        <r>
          <rPr>
            <sz val="9"/>
            <rFont val="ＭＳ Ｐゴシック"/>
            <family val="3"/>
          </rPr>
          <t xml:space="preserve">
４８</t>
        </r>
      </text>
    </comment>
    <comment ref="R5" authorId="0">
      <text>
        <r>
          <rPr>
            <b/>
            <sz val="9"/>
            <rFont val="ＭＳ Ｐゴシック"/>
            <family val="3"/>
          </rPr>
          <t>奈良県:</t>
        </r>
        <r>
          <rPr>
            <sz val="9"/>
            <rFont val="ＭＳ Ｐゴシック"/>
            <family val="3"/>
          </rPr>
          <t xml:space="preserve">
７１</t>
        </r>
      </text>
    </comment>
    <comment ref="S6" authorId="0">
      <text>
        <r>
          <rPr>
            <b/>
            <sz val="9"/>
            <rFont val="ＭＳ Ｐゴシック"/>
            <family val="3"/>
          </rPr>
          <t>奈良県:</t>
        </r>
        <r>
          <rPr>
            <sz val="9"/>
            <rFont val="ＭＳ Ｐゴシック"/>
            <family val="3"/>
          </rPr>
          <t xml:space="preserve">
７２＋７３</t>
        </r>
      </text>
    </comment>
    <comment ref="T6" authorId="0">
      <text>
        <r>
          <rPr>
            <b/>
            <sz val="9"/>
            <rFont val="ＭＳ Ｐゴシック"/>
            <family val="3"/>
          </rPr>
          <t>奈良県:</t>
        </r>
        <r>
          <rPr>
            <sz val="9"/>
            <rFont val="ＭＳ Ｐゴシック"/>
            <family val="3"/>
          </rPr>
          <t xml:space="preserve">
７４</t>
        </r>
      </text>
    </comment>
    <comment ref="U6" authorId="0">
      <text>
        <r>
          <rPr>
            <b/>
            <sz val="9"/>
            <rFont val="ＭＳ Ｐゴシック"/>
            <family val="3"/>
          </rPr>
          <t>奈良県:</t>
        </r>
        <r>
          <rPr>
            <sz val="9"/>
            <rFont val="ＭＳ Ｐゴシック"/>
            <family val="3"/>
          </rPr>
          <t xml:space="preserve">
７５</t>
        </r>
      </text>
    </comment>
    <comment ref="V5" authorId="0">
      <text>
        <r>
          <rPr>
            <b/>
            <sz val="9"/>
            <rFont val="ＭＳ Ｐゴシック"/>
            <family val="3"/>
          </rPr>
          <t>奈良県:</t>
        </r>
        <r>
          <rPr>
            <sz val="9"/>
            <rFont val="ＭＳ Ｐゴシック"/>
            <family val="3"/>
          </rPr>
          <t xml:space="preserve">
１１４～１１６</t>
        </r>
      </text>
    </comment>
    <comment ref="X6" authorId="0">
      <text>
        <r>
          <rPr>
            <b/>
            <sz val="9"/>
            <rFont val="ＭＳ Ｐゴシック"/>
            <family val="3"/>
          </rPr>
          <t>奈良県:</t>
        </r>
        <r>
          <rPr>
            <sz val="9"/>
            <rFont val="ＭＳ Ｐゴシック"/>
            <family val="3"/>
          </rPr>
          <t xml:space="preserve">
４０</t>
        </r>
      </text>
    </comment>
    <comment ref="Z6" authorId="0">
      <text>
        <r>
          <rPr>
            <b/>
            <sz val="9"/>
            <rFont val="ＭＳ Ｐゴシック"/>
            <family val="3"/>
          </rPr>
          <t>奈良県:</t>
        </r>
        <r>
          <rPr>
            <sz val="9"/>
            <rFont val="ＭＳ Ｐゴシック"/>
            <family val="3"/>
          </rPr>
          <t xml:space="preserve">
３５</t>
        </r>
      </text>
    </comment>
    <comment ref="Z15" authorId="0">
      <text>
        <r>
          <rPr>
            <sz val="9"/>
            <rFont val="ＭＳ Ｐゴシック"/>
            <family val="3"/>
          </rPr>
          <t>ここだけ定額制で間違いではない</t>
        </r>
      </text>
    </comment>
    <comment ref="M24" authorId="0">
      <text>
        <r>
          <rPr>
            <sz val="9"/>
            <rFont val="ＭＳ Ｐゴシック"/>
            <family val="3"/>
          </rPr>
          <t>ずっと緩速ろ過だったが豪雨災害により被災し施設自体が流され稼働停止となったため仮設浄水場（膜ろ過）を使用している
緩→膜に変更で報告
緩速ろ過の施設を復旧させるかもしれない</t>
        </r>
      </text>
    </comment>
  </commentList>
</comments>
</file>

<file path=xl/comments3.xml><?xml version="1.0" encoding="utf-8"?>
<comments xmlns="http://schemas.openxmlformats.org/spreadsheetml/2006/main">
  <authors>
    <author>奈良県</author>
  </authors>
  <commentList>
    <comment ref="E103" authorId="0">
      <text>
        <r>
          <rPr>
            <b/>
            <sz val="9"/>
            <rFont val="ＭＳ Ｐゴシック"/>
            <family val="3"/>
          </rPr>
          <t>奈良県:</t>
        </r>
        <r>
          <rPr>
            <sz val="9"/>
            <rFont val="ＭＳ Ｐゴシック"/>
            <family val="3"/>
          </rPr>
          <t xml:space="preserve">
毎日
奈広＋西和</t>
        </r>
      </text>
    </comment>
    <comment ref="G103" authorId="0">
      <text>
        <r>
          <rPr>
            <b/>
            <sz val="9"/>
            <rFont val="ＭＳ Ｐゴシック"/>
            <family val="3"/>
          </rPr>
          <t>奈良県:</t>
        </r>
        <r>
          <rPr>
            <sz val="9"/>
            <rFont val="ＭＳ Ｐゴシック"/>
            <family val="3"/>
          </rPr>
          <t xml:space="preserve">
毎月
奈広＋西和</t>
        </r>
      </text>
    </comment>
    <comment ref="I103" authorId="0">
      <text>
        <r>
          <rPr>
            <b/>
            <sz val="9"/>
            <rFont val="ＭＳ Ｐゴシック"/>
            <family val="3"/>
          </rPr>
          <t>奈良県:</t>
        </r>
        <r>
          <rPr>
            <sz val="9"/>
            <rFont val="ＭＳ Ｐゴシック"/>
            <family val="3"/>
          </rPr>
          <t xml:space="preserve">
全項目
奈広＋西和</t>
        </r>
      </text>
    </comment>
  </commentList>
</comments>
</file>

<file path=xl/sharedStrings.xml><?xml version="1.0" encoding="utf-8"?>
<sst xmlns="http://schemas.openxmlformats.org/spreadsheetml/2006/main" count="1466" uniqueCount="294">
  <si>
    <t>地区名</t>
  </si>
  <si>
    <t>〃</t>
  </si>
  <si>
    <t>計</t>
  </si>
  <si>
    <t>桜井市</t>
  </si>
  <si>
    <t>小夫</t>
  </si>
  <si>
    <t>笠</t>
  </si>
  <si>
    <t>大深</t>
  </si>
  <si>
    <t>関屋</t>
  </si>
  <si>
    <t>吉野町</t>
  </si>
  <si>
    <t>吉野山</t>
  </si>
  <si>
    <t>国栖</t>
  </si>
  <si>
    <t>香束</t>
  </si>
  <si>
    <t>南大野</t>
  </si>
  <si>
    <t>三色野</t>
  </si>
  <si>
    <t>下市町</t>
  </si>
  <si>
    <t>梨子堂・原谷</t>
  </si>
  <si>
    <t>栃原・平原</t>
  </si>
  <si>
    <t>広橋</t>
  </si>
  <si>
    <t>月ヶ瀬</t>
  </si>
  <si>
    <t>山添村</t>
  </si>
  <si>
    <t>東山</t>
  </si>
  <si>
    <t>春日・大西</t>
  </si>
  <si>
    <t>菅生</t>
  </si>
  <si>
    <t>三ヶ谷</t>
  </si>
  <si>
    <t>広代</t>
  </si>
  <si>
    <t>切幡</t>
  </si>
  <si>
    <t>毛原</t>
  </si>
  <si>
    <t>遅瀬</t>
  </si>
  <si>
    <t>箕堂</t>
  </si>
  <si>
    <t>岩屋</t>
  </si>
  <si>
    <t>中峰山</t>
  </si>
  <si>
    <t>片平</t>
  </si>
  <si>
    <t>西波多</t>
  </si>
  <si>
    <t>勝原</t>
  </si>
  <si>
    <t>中之庄・吉田</t>
  </si>
  <si>
    <t>西部</t>
  </si>
  <si>
    <t>曽爾村</t>
  </si>
  <si>
    <t>山粕</t>
  </si>
  <si>
    <t>葛</t>
  </si>
  <si>
    <t>上曽爾</t>
  </si>
  <si>
    <t>伊賀見</t>
  </si>
  <si>
    <t>御杖村</t>
  </si>
  <si>
    <t>西部商事</t>
  </si>
  <si>
    <t>赤目</t>
  </si>
  <si>
    <t>黒滝村</t>
  </si>
  <si>
    <t>尼ヶ生</t>
  </si>
  <si>
    <t>和田</t>
  </si>
  <si>
    <t>立川渡</t>
  </si>
  <si>
    <t>城戸</t>
  </si>
  <si>
    <t>百谷</t>
  </si>
  <si>
    <t>宇井</t>
  </si>
  <si>
    <t>十津川村</t>
  </si>
  <si>
    <t>平谷</t>
  </si>
  <si>
    <t>重里</t>
  </si>
  <si>
    <t>永井</t>
  </si>
  <si>
    <t>五百瀬</t>
  </si>
  <si>
    <t>大野</t>
  </si>
  <si>
    <t>小原</t>
  </si>
  <si>
    <t>滝川</t>
  </si>
  <si>
    <t>折立</t>
  </si>
  <si>
    <t>下北山村</t>
  </si>
  <si>
    <t>上北山村</t>
  </si>
  <si>
    <t>野迫川村</t>
  </si>
  <si>
    <t>今井</t>
  </si>
  <si>
    <t>天川村</t>
  </si>
  <si>
    <t>洞川</t>
  </si>
  <si>
    <t>栃尾</t>
  </si>
  <si>
    <t>川上村</t>
  </si>
  <si>
    <t>鷲家</t>
  </si>
  <si>
    <t>平野</t>
  </si>
  <si>
    <t>三尾</t>
  </si>
  <si>
    <t>大豆生</t>
  </si>
  <si>
    <t>大又</t>
  </si>
  <si>
    <t>深</t>
  </si>
  <si>
    <t>浅</t>
  </si>
  <si>
    <t>緩</t>
  </si>
  <si>
    <t>急</t>
  </si>
  <si>
    <t>消</t>
  </si>
  <si>
    <t>緩・急</t>
  </si>
  <si>
    <t>伏</t>
  </si>
  <si>
    <t>膜</t>
  </si>
  <si>
    <t>自己・奈広</t>
  </si>
  <si>
    <t>賀名生南</t>
  </si>
  <si>
    <t>賀名生北</t>
  </si>
  <si>
    <t>御所市</t>
  </si>
  <si>
    <t>今城・出屋敷</t>
  </si>
  <si>
    <t>奈良市</t>
  </si>
  <si>
    <t>ダ放</t>
  </si>
  <si>
    <t>自己・西和</t>
  </si>
  <si>
    <t>宇陀市</t>
  </si>
  <si>
    <t>深</t>
  </si>
  <si>
    <t>緩</t>
  </si>
  <si>
    <t>自己・奈広</t>
  </si>
  <si>
    <t>丹生</t>
  </si>
  <si>
    <t>第１給水区</t>
  </si>
  <si>
    <t>第２給水区</t>
  </si>
  <si>
    <t>第４給水区</t>
  </si>
  <si>
    <t>番
号</t>
  </si>
  <si>
    <t>経営
区分</t>
  </si>
  <si>
    <t>水質検査
実施機関</t>
  </si>
  <si>
    <t>料金
体系</t>
  </si>
  <si>
    <t>浅・深</t>
  </si>
  <si>
    <t>小・小川・小栗栖・中黒</t>
  </si>
  <si>
    <t>杉谷・木津・伊豆尾</t>
  </si>
  <si>
    <t>自己・保健・登録</t>
  </si>
  <si>
    <t>自己・西和</t>
  </si>
  <si>
    <t>緩</t>
  </si>
  <si>
    <t>急</t>
  </si>
  <si>
    <t>活</t>
  </si>
  <si>
    <t>消</t>
  </si>
  <si>
    <t>ダ直</t>
  </si>
  <si>
    <t>ダ放</t>
  </si>
  <si>
    <t>浅</t>
  </si>
  <si>
    <t>浄</t>
  </si>
  <si>
    <t>平群町</t>
  </si>
  <si>
    <t>東吉野村</t>
  </si>
  <si>
    <t>原水の
種別</t>
  </si>
  <si>
    <t>私</t>
  </si>
  <si>
    <t>緩：緩速ろ過　急：急速ろ過　活：活性炭処理　膜：膜ろ過　消：消毒のみ</t>
  </si>
  <si>
    <t>〈浄水施設の種別〉</t>
  </si>
  <si>
    <t>箇所</t>
  </si>
  <si>
    <t>～300円</t>
  </si>
  <si>
    <t>2,501円～</t>
  </si>
  <si>
    <t>毎日</t>
  </si>
  <si>
    <t>毎月</t>
  </si>
  <si>
    <t>山添村</t>
  </si>
  <si>
    <t xml:space="preserve">    </t>
  </si>
  <si>
    <t>自己・奈広</t>
  </si>
  <si>
    <t>白銀北</t>
  </si>
  <si>
    <t>白銀南</t>
  </si>
  <si>
    <t>実績
１日最大
給水量
（m3）</t>
  </si>
  <si>
    <t>計画
１日最大
給水量
（m3）</t>
  </si>
  <si>
    <t>年間給水量内訳（m3）</t>
  </si>
  <si>
    <t>10ｍ3
使用料
（円）</t>
  </si>
  <si>
    <t>水道料金</t>
  </si>
  <si>
    <t>事業主体名</t>
  </si>
  <si>
    <t>浄水施設
の 種 別</t>
  </si>
  <si>
    <t>年   間
取水量
（ｍ3）</t>
  </si>
  <si>
    <t>年   間
給水量
（ｍ3）</t>
  </si>
  <si>
    <t>無収水量</t>
  </si>
  <si>
    <t>無効水量</t>
  </si>
  <si>
    <t>五條市</t>
  </si>
  <si>
    <t>伏</t>
  </si>
  <si>
    <t>宗桧上</t>
  </si>
  <si>
    <t>〃</t>
  </si>
  <si>
    <t>－</t>
  </si>
  <si>
    <t>ダ直</t>
  </si>
  <si>
    <t>広瀬・鵜山</t>
  </si>
  <si>
    <t>伏</t>
  </si>
  <si>
    <t>〈原水の種別〉</t>
  </si>
  <si>
    <t>自己・他事業</t>
  </si>
  <si>
    <t>伊賀見</t>
  </si>
  <si>
    <t>市町村名</t>
  </si>
  <si>
    <t>合　計</t>
  </si>
  <si>
    <t>ダ直・表</t>
  </si>
  <si>
    <t>表</t>
  </si>
  <si>
    <t>表</t>
  </si>
  <si>
    <t>表・深</t>
  </si>
  <si>
    <t>表</t>
  </si>
  <si>
    <t>表・深</t>
  </si>
  <si>
    <t>表</t>
  </si>
  <si>
    <t>表・浄</t>
  </si>
  <si>
    <t>表</t>
  </si>
  <si>
    <t>表</t>
  </si>
  <si>
    <t>表</t>
  </si>
  <si>
    <t>ダ直：ダム直接  ダ放：ダム放流  表：表流水（自流）　伏：伏流水  浅：浅井戸水  深：深井戸水　浄：浄水受水  湧：湧水</t>
  </si>
  <si>
    <t>市町村名</t>
  </si>
  <si>
    <t>全項目</t>
  </si>
  <si>
    <t>自己</t>
  </si>
  <si>
    <t>奈広</t>
  </si>
  <si>
    <t>信貴山（門前）</t>
  </si>
  <si>
    <t>西和</t>
  </si>
  <si>
    <t>信貴山（寺）</t>
  </si>
  <si>
    <t>保健</t>
  </si>
  <si>
    <t>奈広</t>
  </si>
  <si>
    <t>他事業</t>
  </si>
  <si>
    <t>登録</t>
  </si>
  <si>
    <t>事業主体名</t>
  </si>
  <si>
    <t>月ヶ瀬</t>
  </si>
  <si>
    <t>〃</t>
  </si>
  <si>
    <t>登録</t>
  </si>
  <si>
    <t>10ｍ3使用料
（円）</t>
  </si>
  <si>
    <t>最低料金</t>
  </si>
  <si>
    <t>最高料金</t>
  </si>
  <si>
    <t>給水開始
年 月 日</t>
  </si>
  <si>
    <t>給水区域
内 人 口
（人）</t>
  </si>
  <si>
    <t>　　簡易水道事業</t>
  </si>
  <si>
    <t>〈水質検査実施機関〉</t>
  </si>
  <si>
    <t>自己：自己検査　奈広：奈良広域水質検査センタ－組合　西和：西和衛生試験センタ－組合　他事業：他の水道事業者　登録：登録検査機関　保健：所轄保健所</t>
  </si>
  <si>
    <t>公営</t>
  </si>
  <si>
    <t>私営</t>
  </si>
  <si>
    <t>公</t>
  </si>
  <si>
    <t>計　　　画
給水人口
（人）</t>
  </si>
  <si>
    <t>現　　　在
給水人口
（人）</t>
  </si>
  <si>
    <t>用途別</t>
  </si>
  <si>
    <t>口径別</t>
  </si>
  <si>
    <t>定額制</t>
  </si>
  <si>
    <t>単一制</t>
  </si>
  <si>
    <t>用</t>
  </si>
  <si>
    <t>口</t>
  </si>
  <si>
    <t>単</t>
  </si>
  <si>
    <t>定</t>
  </si>
  <si>
    <t>平均</t>
  </si>
  <si>
    <t>最低</t>
  </si>
  <si>
    <t>最高</t>
  </si>
  <si>
    <t>平均料金</t>
  </si>
  <si>
    <t>用途別</t>
  </si>
  <si>
    <t>料金体系</t>
  </si>
  <si>
    <t>毎日項目</t>
  </si>
  <si>
    <t>毎月項目</t>
  </si>
  <si>
    <t>全項目</t>
  </si>
  <si>
    <t>自己・登録</t>
  </si>
  <si>
    <t>自己・指定・奈広</t>
  </si>
  <si>
    <t>自己・保健・指定</t>
  </si>
  <si>
    <t>中央</t>
  </si>
  <si>
    <t>公営</t>
  </si>
  <si>
    <t>口径別</t>
  </si>
  <si>
    <t>川上</t>
  </si>
  <si>
    <t>急</t>
  </si>
  <si>
    <t>原</t>
  </si>
  <si>
    <t>伏</t>
  </si>
  <si>
    <t>浅</t>
  </si>
  <si>
    <t>他</t>
  </si>
  <si>
    <t>表</t>
  </si>
  <si>
    <t>緩・急</t>
  </si>
  <si>
    <t>事業主体名</t>
  </si>
  <si>
    <t>榛原内牧</t>
  </si>
  <si>
    <t>榛原諸木野</t>
  </si>
  <si>
    <t>大宇陀小附</t>
  </si>
  <si>
    <t>大宇陀南部</t>
  </si>
  <si>
    <t>大宇陀田原</t>
  </si>
  <si>
    <t>菟田野松井</t>
  </si>
  <si>
    <t>菟田野岩崎</t>
  </si>
  <si>
    <t>室生大野・三本松</t>
  </si>
  <si>
    <t>室生</t>
  </si>
  <si>
    <t>室生西部</t>
  </si>
  <si>
    <t>室生南部</t>
  </si>
  <si>
    <t>室生無山</t>
  </si>
  <si>
    <t>室生北部</t>
  </si>
  <si>
    <t>その他</t>
  </si>
  <si>
    <t>大宇陀</t>
  </si>
  <si>
    <t>301円～500円</t>
  </si>
  <si>
    <t>501円～1,000円</t>
  </si>
  <si>
    <t>1,001円～1,500円</t>
  </si>
  <si>
    <t>1,501円～2,000円</t>
  </si>
  <si>
    <t>2,001円～2,500円</t>
  </si>
  <si>
    <t>信貴山（門前）</t>
  </si>
  <si>
    <t>有収水量</t>
  </si>
  <si>
    <t>原</t>
  </si>
  <si>
    <t>勇</t>
  </si>
  <si>
    <t>吉野第１</t>
  </si>
  <si>
    <t>表・他</t>
  </si>
  <si>
    <t>〃</t>
  </si>
  <si>
    <t>〃</t>
  </si>
  <si>
    <t>奈広・指定</t>
  </si>
  <si>
    <t>他</t>
  </si>
  <si>
    <t>百谷</t>
  </si>
  <si>
    <t>大宇陀中央</t>
  </si>
  <si>
    <t>〃</t>
  </si>
  <si>
    <t>〃</t>
  </si>
  <si>
    <t>上野地</t>
  </si>
  <si>
    <t>深</t>
  </si>
  <si>
    <t>自己・奈広</t>
  </si>
  <si>
    <t>下北山村</t>
  </si>
  <si>
    <t>表・伏</t>
  </si>
  <si>
    <t>緩・急</t>
  </si>
  <si>
    <t>単一制</t>
  </si>
  <si>
    <t>下北山</t>
  </si>
  <si>
    <t>〃</t>
  </si>
  <si>
    <t>〃</t>
  </si>
  <si>
    <t>〃</t>
  </si>
  <si>
    <t>奈広</t>
  </si>
  <si>
    <t>下北山村</t>
  </si>
  <si>
    <t>〃</t>
  </si>
  <si>
    <t>〃</t>
  </si>
  <si>
    <t>風屋</t>
  </si>
  <si>
    <t>定額制</t>
  </si>
  <si>
    <t>風屋</t>
  </si>
  <si>
    <t>急・活</t>
  </si>
  <si>
    <t>自己・奈広</t>
  </si>
  <si>
    <t>浅・浄</t>
  </si>
  <si>
    <t>用途別</t>
  </si>
  <si>
    <t>御杖村</t>
  </si>
  <si>
    <t>公営</t>
  </si>
  <si>
    <t>御杖村</t>
  </si>
  <si>
    <t>-</t>
  </si>
  <si>
    <t>-</t>
  </si>
  <si>
    <t>-</t>
  </si>
  <si>
    <t>大宇陀田原</t>
  </si>
  <si>
    <t>黒滝村</t>
  </si>
  <si>
    <t>黒滝村</t>
  </si>
  <si>
    <t>緩・膜</t>
  </si>
  <si>
    <t>川上村</t>
  </si>
  <si>
    <t>2018/3/6確認済み</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</si>
</sst>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_);[Red]\(0\)"/>
    <numFmt numFmtId="179" formatCode="#,##0_ "/>
    <numFmt numFmtId="180" formatCode="0_ "/>
    <numFmt numFmtId="181" formatCode="#,##0_);[Red]\(#,##0\)"/>
    <numFmt numFmtId="182" formatCode="#,##0;[Red]#,##0"/>
    <numFmt numFmtId="183" formatCode="&quot;¥&quot;#,##0;\-&quot;¥&quot;#,##0"/>
    <numFmt numFmtId="184" formatCode="&quot;¥&quot;#,##0;[Red]\-&quot;¥&quot;#,##0"/>
    <numFmt numFmtId="185" formatCode="#,##0_);\(#,##0\)"/>
    <numFmt numFmtId="186" formatCode="0_);\(0\)"/>
    <numFmt numFmtId="187" formatCode="0;[Red]0"/>
    <numFmt numFmtId="188" formatCode="0.0%"/>
    <numFmt numFmtId="189" formatCode="#,##0.0_ "/>
    <numFmt numFmtId="190" formatCode="[$-411]ge\.m\.d;@"/>
    <numFmt numFmtId="191" formatCode=";;"/>
    <numFmt numFmtId="192" formatCode=";;;"/>
    <numFmt numFmtId="193" formatCode="[$-411]ggge&quot;年&quot;\ m&quot;月&quot;d&quot;日&quot;;@"/>
    <numFmt numFmtId="194" formatCode="[$-411]ggge&quot;年&quot;m&quot;月&quot;d&quot;日&quot;;@"/>
    <numFmt numFmtId="195" formatCode="[$-411]ggg\ e&quot;年&quot;\ m&quot;月&quot;d&quot;日&quot;;@"/>
    <numFmt numFmtId="196" formatCode="mmm\-yyyy"/>
    <numFmt numFmtId="197" formatCode="[$-411]ggge&quot;年&quot;\ m&quot;月&quot;\ d&quot;日&quot;;@"/>
    <numFmt numFmtId="198" formatCode="[$-411]ggg\ e&quot;年&quot;\ m&quot;月&quot;\ d&quot;日&quot;;@"/>
    <numFmt numFmtId="199" formatCode="[$-411]ggge&quot;年&quot;m&quot;月&quot;\ d&quot;日&quot;;@"/>
    <numFmt numFmtId="200" formatCode="[$-411]ggg\ e&quot;年&quot;m&quot;月&quot;\ d&quot;日&quot;;@"/>
    <numFmt numFmtId="201" formatCode="#,##0.0_);[Red]\(#,##0.0\)"/>
    <numFmt numFmtId="202" formatCode="0.0"/>
    <numFmt numFmtId="203" formatCode="0.0000"/>
    <numFmt numFmtId="204" formatCode="0.000"/>
    <numFmt numFmtId="205" formatCode="0.0_ "/>
    <numFmt numFmtId="206" formatCode="0.00000"/>
    <numFmt numFmtId="207" formatCode="0.0000000"/>
    <numFmt numFmtId="208" formatCode="0.000000"/>
    <numFmt numFmtId="209" formatCode="0.00000000"/>
    <numFmt numFmtId="210" formatCode="0.00_ "/>
    <numFmt numFmtId="211" formatCode="#,##0.00_);[Red]\(#,##0.00\)"/>
    <numFmt numFmtId="212" formatCode="#,##0;"/>
    <numFmt numFmtId="213" formatCode="#,##0_ ;[Red]\-#,##0\ "/>
    <numFmt numFmtId="214" formatCode="&quot;Yes&quot;;&quot;Yes&quot;;&quot;No&quot;"/>
    <numFmt numFmtId="215" formatCode="&quot;True&quot;;&quot;True&quot;;&quot;False&quot;"/>
    <numFmt numFmtId="216" formatCode="&quot;On&quot;;&quot;On&quot;;&quot;Off&quot;"/>
    <numFmt numFmtId="217" formatCode="[$€-2]\ #,##0.00_);[Red]\([$€-2]\ #,##0.00\)"/>
    <numFmt numFmtId="218" formatCode="[$-411]ggg\ e&quot;年&quot;m&quot;月&quot;d&quot;日&quot;;@"/>
    <numFmt numFmtId="219" formatCode="[$-411]ge\.\ m\.d;@"/>
    <numFmt numFmtId="220" formatCode="[$-411]ge\.m\.\ d;@"/>
    <numFmt numFmtId="221" formatCode="[$-411]ge\.\ m\ d;@"/>
    <numFmt numFmtId="222" formatCode="[$-411]ge\.\ m\.\ d;@"/>
    <numFmt numFmtId="223" formatCode="[$-411]g\ e\.\ m\.\ d;@"/>
    <numFmt numFmtId="224" formatCode="[$-411]g\ e\.\ m\.d;@"/>
    <numFmt numFmtId="225" formatCode="[$-411]g\ e\.m\.d;@"/>
    <numFmt numFmtId="226" formatCode="[$-411]g\ e\.m\.\ d;@"/>
  </numFmts>
  <fonts count="49">
    <font>
      <sz val="11"/>
      <name val="ＭＳ Ｐゴシック"/>
      <family val="3"/>
    </font>
    <font>
      <sz val="6"/>
      <name val="ＭＳ Ｐゴシック"/>
      <family val="3"/>
    </font>
    <font>
      <sz val="16"/>
      <name val="ＭＳ Ｐゴシック"/>
      <family val="3"/>
    </font>
    <font>
      <sz val="10"/>
      <name val="ＭＳ Ｐゴシック"/>
      <family val="3"/>
    </font>
    <font>
      <sz val="22"/>
      <color indexed="9"/>
      <name val="HG創英角ｺﾞｼｯｸUB"/>
      <family val="3"/>
    </font>
    <font>
      <sz val="20"/>
      <color indexed="9"/>
      <name val="HG創英角ｺﾞｼｯｸUB"/>
      <family val="3"/>
    </font>
    <font>
      <sz val="12"/>
      <color indexed="8"/>
      <name val="ＭＳ Ｐゴシック"/>
      <family val="3"/>
    </font>
    <font>
      <sz val="10"/>
      <color indexed="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0"/>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style="medium"/>
      <right style="medium"/>
      <top style="thin"/>
      <bottom style="thin"/>
    </border>
    <border>
      <left style="medium"/>
      <right>
        <color indexed="63"/>
      </right>
      <top style="dotted"/>
      <bottom style="dotted"/>
    </border>
    <border>
      <left style="medium"/>
      <right style="thin"/>
      <top style="dotted"/>
      <bottom style="dotted"/>
    </border>
    <border>
      <left style="medium"/>
      <right style="medium"/>
      <top style="dotted"/>
      <bottom style="dotted"/>
    </border>
    <border>
      <left style="medium"/>
      <right>
        <color indexed="63"/>
      </right>
      <top style="dotted"/>
      <bottom style="thin"/>
    </border>
    <border>
      <left style="medium"/>
      <right style="thin"/>
      <top style="dotted"/>
      <bottom style="thin"/>
    </border>
    <border>
      <left style="medium"/>
      <right style="medium"/>
      <top style="dotted"/>
      <bottom style="thin"/>
    </border>
    <border>
      <left>
        <color indexed="63"/>
      </left>
      <right style="medium"/>
      <top style="thin"/>
      <bottom style="thin"/>
    </border>
    <border>
      <left>
        <color indexed="63"/>
      </left>
      <right style="medium"/>
      <top style="thin"/>
      <bottom>
        <color indexed="63"/>
      </bottom>
    </border>
    <border>
      <left style="medium"/>
      <right style="thin"/>
      <top style="thin"/>
      <bottom style="dotted"/>
    </border>
    <border>
      <left style="medium"/>
      <right style="medium"/>
      <top style="medium"/>
      <bottom>
        <color indexed="63"/>
      </bottom>
    </border>
    <border>
      <left style="thin"/>
      <right>
        <color indexed="63"/>
      </right>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style="medium"/>
      <bottom style="dotted"/>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style="medium"/>
      <right style="thin"/>
      <top style="dotted"/>
      <bottom>
        <color indexed="63"/>
      </bottom>
    </border>
    <border>
      <left style="medium"/>
      <right>
        <color indexed="63"/>
      </right>
      <top style="dotted"/>
      <bottom>
        <color indexed="63"/>
      </bottom>
    </border>
    <border>
      <left style="medium"/>
      <right style="medium"/>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dotted"/>
    </border>
    <border>
      <left style="medium"/>
      <right style="thin"/>
      <top>
        <color indexed="63"/>
      </top>
      <bottom style="dotted"/>
    </border>
    <border>
      <left style="medium"/>
      <right style="medium"/>
      <top style="dotted"/>
      <bottom>
        <color indexed="63"/>
      </bottom>
    </border>
    <border>
      <left style="medium"/>
      <right style="medium"/>
      <top style="thin"/>
      <bottom>
        <color indexed="63"/>
      </bottom>
    </border>
    <border>
      <left style="medium"/>
      <right style="medium"/>
      <top style="thin"/>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thin"/>
      <bottom style="medium"/>
    </border>
    <border>
      <left style="medium"/>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medium"/>
      <right style="medium"/>
      <top>
        <color indexed="63"/>
      </top>
      <bottom style="medium"/>
    </border>
    <border>
      <left>
        <color indexed="63"/>
      </left>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thin"/>
    </border>
    <border>
      <left>
        <color indexed="63"/>
      </left>
      <right>
        <color indexed="63"/>
      </right>
      <top style="thin"/>
      <bottom>
        <color indexed="63"/>
      </bottom>
    </border>
    <border>
      <left style="medium"/>
      <right style="thin"/>
      <top style="dotted"/>
      <bottom style="medium"/>
    </border>
    <border>
      <left>
        <color indexed="63"/>
      </left>
      <right style="thin"/>
      <top>
        <color indexed="63"/>
      </top>
      <bottom style="medium"/>
    </border>
    <border>
      <left style="medium"/>
      <right style="thin"/>
      <top style="thin"/>
      <bottom style="medium"/>
    </border>
    <border>
      <left style="medium"/>
      <right style="medium"/>
      <top>
        <color indexed="63"/>
      </top>
      <bottom style="dotted"/>
    </border>
    <border>
      <left style="medium"/>
      <right style="medium"/>
      <top style="dotted"/>
      <bottom style="dashed"/>
    </border>
    <border>
      <left style="medium"/>
      <right style="medium"/>
      <top style="medium"/>
      <bottom style="dotted"/>
    </border>
    <border>
      <left style="medium"/>
      <right style="medium"/>
      <top>
        <color indexed="63"/>
      </top>
      <bottom style="thin"/>
    </border>
    <border>
      <left style="medium"/>
      <right style="medium"/>
      <top style="thin"/>
      <bottom style="medium"/>
    </border>
    <border>
      <left style="medium"/>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dotted"/>
    </border>
    <border>
      <left style="medium"/>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style="thin"/>
      <bottom style="medium"/>
    </border>
    <border>
      <left style="thin"/>
      <right style="thin"/>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right>
        <color indexed="63"/>
      </right>
      <top style="dotted"/>
      <bottom style="dotted"/>
    </border>
    <border>
      <left>
        <color indexed="63"/>
      </left>
      <right style="thin"/>
      <top style="dotted"/>
      <bottom style="dotted"/>
    </border>
    <border>
      <left style="thin">
        <color indexed="8"/>
      </left>
      <right style="thin">
        <color indexed="8"/>
      </right>
      <top style="dotted">
        <color indexed="8"/>
      </top>
      <bottom style="dotted">
        <color indexed="8"/>
      </bottom>
    </border>
    <border>
      <left style="thin"/>
      <right style="thin"/>
      <top style="dotted"/>
      <bottom style="dotted"/>
    </border>
    <border>
      <left>
        <color indexed="63"/>
      </left>
      <right style="thin"/>
      <top style="thin"/>
      <bottom style="dotted"/>
    </border>
    <border>
      <left style="thin"/>
      <right style="thin"/>
      <top style="thin"/>
      <bottom style="dotted"/>
    </border>
    <border>
      <left style="thin"/>
      <right>
        <color indexed="63"/>
      </right>
      <top style="thin"/>
      <bottom style="dotted"/>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style="dotted"/>
      <bottom style="thin"/>
    </border>
    <border>
      <left>
        <color indexed="63"/>
      </left>
      <right style="thin"/>
      <top style="dotted"/>
      <bottom>
        <color indexed="63"/>
      </bottom>
    </border>
    <border>
      <left style="thin">
        <color indexed="8"/>
      </left>
      <right style="thin">
        <color indexed="8"/>
      </right>
      <top>
        <color indexed="63"/>
      </top>
      <bottom style="thin">
        <color indexed="8"/>
      </bottom>
    </border>
    <border>
      <left style="thin"/>
      <right style="thin"/>
      <top style="dotted"/>
      <bottom style="thin"/>
    </border>
    <border>
      <left style="thin"/>
      <right>
        <color indexed="63"/>
      </right>
      <top style="dotted"/>
      <bottom>
        <color indexed="63"/>
      </bottom>
    </border>
    <border>
      <left style="thin"/>
      <right style="thin"/>
      <top style="dotted"/>
      <bottom>
        <color indexed="63"/>
      </bottom>
    </border>
    <border>
      <left style="thin"/>
      <right>
        <color indexed="63"/>
      </right>
      <top style="dotted"/>
      <bottom style="medium"/>
    </border>
    <border>
      <left style="thin">
        <color indexed="8"/>
      </left>
      <right style="thin">
        <color indexed="8"/>
      </right>
      <top style="thin">
        <color indexed="8"/>
      </top>
      <bottom style="dotted"/>
    </border>
    <border>
      <left style="thin">
        <color indexed="8"/>
      </left>
      <right style="thin">
        <color indexed="8"/>
      </right>
      <top style="thin">
        <color indexed="8"/>
      </top>
      <bottom>
        <color indexed="63"/>
      </bottom>
    </border>
    <border>
      <left style="thin">
        <color indexed="8"/>
      </left>
      <right style="thin">
        <color indexed="8"/>
      </right>
      <top style="dotted"/>
      <bottom style="dotted"/>
    </border>
    <border>
      <left style="thin"/>
      <right>
        <color indexed="63"/>
      </right>
      <top style="medium"/>
      <bottom style="dotted"/>
    </border>
    <border>
      <left style="thin"/>
      <right>
        <color indexed="63"/>
      </right>
      <top>
        <color indexed="63"/>
      </top>
      <bottom style="thin"/>
    </border>
    <border>
      <left style="thin">
        <color indexed="8"/>
      </left>
      <right>
        <color indexed="63"/>
      </right>
      <top style="medium">
        <color indexed="8"/>
      </top>
      <bottom>
        <color indexed="63"/>
      </bottom>
    </border>
    <border>
      <left style="thin">
        <color indexed="8"/>
      </left>
      <right style="thin"/>
      <top style="thin">
        <color indexed="8"/>
      </top>
      <bottom style="dotted">
        <color indexed="8"/>
      </bottom>
    </border>
    <border>
      <left style="thin">
        <color indexed="8"/>
      </left>
      <right style="thin">
        <color indexed="8"/>
      </right>
      <top style="dotted">
        <color indexed="8"/>
      </top>
      <bottom style="dotted"/>
    </border>
    <border>
      <left style="thin">
        <color indexed="8"/>
      </left>
      <right style="thin">
        <color indexed="8"/>
      </right>
      <top style="dotted">
        <color indexed="8"/>
      </top>
      <bottom>
        <color indexed="63"/>
      </bottom>
    </border>
    <border>
      <left style="thin">
        <color indexed="8"/>
      </left>
      <right style="thin">
        <color indexed="8"/>
      </right>
      <top>
        <color indexed="63"/>
      </top>
      <bottom style="dotted">
        <color indexed="8"/>
      </bottom>
    </border>
    <border>
      <left>
        <color indexed="63"/>
      </left>
      <right style="thin"/>
      <top style="dotted"/>
      <bottom style="medium"/>
    </border>
    <border>
      <left style="thin">
        <color indexed="8"/>
      </left>
      <right style="thin">
        <color indexed="8"/>
      </right>
      <top style="dotted"/>
      <bottom style="medium"/>
    </border>
    <border>
      <left style="thin"/>
      <right style="thin"/>
      <top style="dotted"/>
      <bottom style="medium"/>
    </border>
    <border>
      <left style="thin">
        <color indexed="8"/>
      </left>
      <right style="thin">
        <color indexed="8"/>
      </right>
      <top>
        <color indexed="63"/>
      </top>
      <bottom style="dotted"/>
    </border>
    <border>
      <left style="thin">
        <color indexed="8"/>
      </left>
      <right style="thin">
        <color indexed="8"/>
      </right>
      <top style="thin">
        <color indexed="8"/>
      </top>
      <bottom style="dotted">
        <color indexed="8"/>
      </bottom>
    </border>
    <border>
      <left style="thin">
        <color indexed="8"/>
      </left>
      <right style="thin">
        <color indexed="8"/>
      </right>
      <top style="dotted"/>
      <bottom style="dotted">
        <color indexed="8"/>
      </bottom>
    </border>
    <border>
      <left style="thin">
        <color indexed="8"/>
      </left>
      <right style="thin"/>
      <top style="dotted"/>
      <bottom style="dotted">
        <color indexed="8"/>
      </bottom>
    </border>
    <border>
      <left style="thin">
        <color indexed="8"/>
      </left>
      <right style="thin"/>
      <top style="dotted">
        <color indexed="8"/>
      </top>
      <bottom style="dotted"/>
    </border>
    <border>
      <left style="thin">
        <color indexed="8"/>
      </left>
      <right style="thin">
        <color indexed="8"/>
      </right>
      <top style="thin"/>
      <bottom style="dotted"/>
    </border>
    <border>
      <left style="thin">
        <color indexed="8"/>
      </left>
      <right style="thin">
        <color indexed="8"/>
      </right>
      <top style="dotted">
        <color indexed="8"/>
      </top>
      <bottom style="thin">
        <color indexed="8"/>
      </bottom>
    </border>
    <border>
      <left style="thin">
        <color indexed="8"/>
      </left>
      <right style="thin">
        <color indexed="8"/>
      </right>
      <top style="thin"/>
      <bottom style="thin">
        <color indexed="8"/>
      </bottom>
    </border>
    <border>
      <left style="thin"/>
      <right style="thin"/>
      <top style="dotted">
        <color indexed="8"/>
      </top>
      <bottom style="dotted"/>
    </border>
    <border>
      <left>
        <color indexed="63"/>
      </left>
      <right style="thin"/>
      <top>
        <color indexed="63"/>
      </top>
      <bottom style="thin"/>
    </border>
    <border>
      <left>
        <color indexed="63"/>
      </left>
      <right style="thin"/>
      <top style="dotted"/>
      <bottom style="thin"/>
    </border>
    <border>
      <left style="thin">
        <color indexed="8"/>
      </left>
      <right style="thin">
        <color indexed="8"/>
      </right>
      <top style="dotted"/>
      <bottom>
        <color indexed="63"/>
      </bottom>
    </border>
    <border>
      <left style="thin">
        <color indexed="8"/>
      </left>
      <right style="thin"/>
      <top style="dotted">
        <color indexed="8"/>
      </top>
      <bottom style="thin"/>
    </border>
    <border>
      <left style="thin"/>
      <right style="thin"/>
      <top style="dotted">
        <color indexed="8"/>
      </top>
      <bottom style="thin"/>
    </border>
    <border>
      <left style="thin"/>
      <right>
        <color indexed="63"/>
      </right>
      <top style="dotted">
        <color indexed="8"/>
      </top>
      <bottom style="thin"/>
    </border>
    <border>
      <left style="thin"/>
      <right style="thin"/>
      <top style="thin">
        <color indexed="8"/>
      </top>
      <bottom style="thin"/>
    </border>
    <border>
      <left style="medium"/>
      <right style="thin"/>
      <top>
        <color indexed="63"/>
      </top>
      <bottom style="dashed"/>
    </border>
    <border>
      <left style="medium"/>
      <right style="medium"/>
      <top>
        <color indexed="63"/>
      </top>
      <bottom style="dashed"/>
    </border>
    <border>
      <left style="thin">
        <color indexed="8"/>
      </left>
      <right style="thin">
        <color indexed="8"/>
      </right>
      <top style="dotted"/>
      <bottom style="thin"/>
    </border>
    <border>
      <left>
        <color indexed="63"/>
      </left>
      <right style="thin"/>
      <top style="dotted">
        <color indexed="8"/>
      </top>
      <bottom style="thin"/>
    </border>
    <border>
      <left>
        <color indexed="63"/>
      </left>
      <right style="medium"/>
      <top style="thin"/>
      <bottom style="dotted"/>
    </border>
    <border>
      <left>
        <color indexed="63"/>
      </left>
      <right style="medium"/>
      <top style="dotted"/>
      <bottom style="thin"/>
    </border>
    <border>
      <left>
        <color indexed="63"/>
      </left>
      <right style="medium"/>
      <top style="dotted"/>
      <bottom style="dotted"/>
    </border>
    <border>
      <left>
        <color indexed="63"/>
      </left>
      <right style="medium"/>
      <top style="dotted">
        <color indexed="8"/>
      </top>
      <bottom style="thin"/>
    </border>
    <border>
      <left>
        <color indexed="63"/>
      </left>
      <right style="medium"/>
      <top>
        <color indexed="63"/>
      </top>
      <bottom style="dotted"/>
    </border>
    <border>
      <left>
        <color indexed="63"/>
      </left>
      <right style="medium"/>
      <top style="dotted"/>
      <bottom>
        <color indexed="63"/>
      </bottom>
    </border>
    <border>
      <left>
        <color indexed="63"/>
      </left>
      <right style="medium"/>
      <top>
        <color indexed="63"/>
      </top>
      <bottom style="thin"/>
    </border>
    <border>
      <left>
        <color indexed="63"/>
      </left>
      <right style="medium"/>
      <top style="dotted"/>
      <bottom style="medium"/>
    </border>
    <border>
      <left>
        <color indexed="63"/>
      </left>
      <right style="thin"/>
      <top style="medium"/>
      <bottom style="dotted"/>
    </border>
    <border>
      <left>
        <color indexed="63"/>
      </left>
      <right style="medium"/>
      <top style="medium"/>
      <bottom style="dotted"/>
    </border>
    <border>
      <left style="thin">
        <color indexed="8"/>
      </left>
      <right style="thin">
        <color indexed="8"/>
      </right>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medium"/>
      <bottom style="dotted"/>
    </border>
    <border>
      <left style="thin"/>
      <right>
        <color indexed="63"/>
      </right>
      <top>
        <color indexed="63"/>
      </top>
      <bottom style="dashed"/>
    </border>
    <border>
      <left>
        <color indexed="63"/>
      </left>
      <right style="thin"/>
      <top>
        <color indexed="63"/>
      </top>
      <bottom style="dashed"/>
    </border>
    <border>
      <left style="thin">
        <color indexed="8"/>
      </left>
      <right>
        <color indexed="63"/>
      </right>
      <top style="dotted"/>
      <bottom style="dotted">
        <color indexed="8"/>
      </bottom>
    </border>
    <border>
      <left>
        <color indexed="63"/>
      </left>
      <right style="thin">
        <color indexed="8"/>
      </right>
      <top style="dotted"/>
      <bottom style="dotted">
        <color indexed="8"/>
      </bottom>
    </border>
    <border>
      <left style="thin">
        <color indexed="8"/>
      </left>
      <right>
        <color indexed="63"/>
      </right>
      <top style="dotted">
        <color indexed="8"/>
      </top>
      <bottom style="dotted"/>
    </border>
    <border>
      <left>
        <color indexed="63"/>
      </left>
      <right style="thin">
        <color indexed="8"/>
      </right>
      <top style="dotted">
        <color indexed="8"/>
      </top>
      <bottom style="dotted"/>
    </border>
    <border>
      <left>
        <color indexed="63"/>
      </left>
      <right>
        <color indexed="63"/>
      </right>
      <top style="dotted"/>
      <bottom style="dotted"/>
    </border>
    <border>
      <left>
        <color indexed="63"/>
      </left>
      <right style="thin">
        <color indexed="8"/>
      </right>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dotted"/>
      <bottom style="medium"/>
    </border>
    <border>
      <left>
        <color indexed="63"/>
      </left>
      <right>
        <color indexed="63"/>
      </right>
      <top>
        <color indexed="63"/>
      </top>
      <bottom style="dotted"/>
    </border>
    <border>
      <left>
        <color indexed="63"/>
      </left>
      <right>
        <color indexed="63"/>
      </right>
      <top>
        <color indexed="63"/>
      </top>
      <bottom style="dashed"/>
    </border>
    <border>
      <left>
        <color indexed="63"/>
      </left>
      <right style="thin">
        <color indexed="8"/>
      </right>
      <top style="dotted"/>
      <bottom style="thin"/>
    </border>
    <border>
      <left>
        <color indexed="63"/>
      </left>
      <right style="thin">
        <color indexed="8"/>
      </right>
      <top style="dotted"/>
      <bottom style="dotted"/>
    </border>
    <border>
      <left>
        <color indexed="63"/>
      </left>
      <right>
        <color indexed="63"/>
      </right>
      <top style="medium"/>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628">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1" fontId="0" fillId="0" borderId="0" xfId="0" applyNumberFormat="1" applyFont="1" applyAlignment="1">
      <alignment vertical="center"/>
    </xf>
    <xf numFmtId="0" fontId="0" fillId="0" borderId="0" xfId="0" applyFont="1" applyFill="1" applyAlignment="1">
      <alignment vertical="center"/>
    </xf>
    <xf numFmtId="18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61">
      <alignment vertical="center"/>
      <protection/>
    </xf>
    <xf numFmtId="0" fontId="2" fillId="0" borderId="0" xfId="0" applyFont="1" applyFill="1" applyAlignment="1">
      <alignment vertical="center"/>
    </xf>
    <xf numFmtId="0" fontId="5" fillId="33" borderId="0" xfId="0" applyFont="1" applyFill="1" applyAlignment="1">
      <alignment vertical="center"/>
    </xf>
    <xf numFmtId="0" fontId="2" fillId="33" borderId="0" xfId="0" applyFont="1" applyFill="1" applyAlignment="1">
      <alignment vertical="center"/>
    </xf>
    <xf numFmtId="0" fontId="2" fillId="0" borderId="0" xfId="0" applyFont="1" applyAlignment="1">
      <alignment vertical="center"/>
    </xf>
    <xf numFmtId="0" fontId="7" fillId="0" borderId="0" xfId="0" applyNumberFormat="1" applyFont="1" applyAlignment="1" applyProtection="1">
      <alignment vertical="center"/>
      <protection/>
    </xf>
    <xf numFmtId="0" fontId="6" fillId="33" borderId="0" xfId="0" applyNumberFormat="1" applyFont="1" applyFill="1" applyAlignment="1" applyProtection="1">
      <alignment vertical="center"/>
      <protection/>
    </xf>
    <xf numFmtId="0" fontId="6" fillId="33"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vertical="center"/>
      <protection/>
    </xf>
    <xf numFmtId="181" fontId="0" fillId="0" borderId="0" xfId="0" applyNumberFormat="1" applyFont="1" applyFill="1" applyAlignment="1" applyProtection="1">
      <alignment vertical="center"/>
      <protection/>
    </xf>
    <xf numFmtId="181" fontId="0" fillId="0" borderId="0" xfId="0" applyNumberFormat="1" applyFont="1" applyAlignment="1" applyProtection="1">
      <alignment vertical="center"/>
      <protection/>
    </xf>
    <xf numFmtId="181" fontId="6" fillId="33" borderId="0" xfId="0" applyNumberFormat="1" applyFont="1" applyFill="1" applyAlignment="1" applyProtection="1">
      <alignment vertical="center"/>
      <protection/>
    </xf>
    <xf numFmtId="0" fontId="7" fillId="0" borderId="0" xfId="0" applyFont="1" applyAlignment="1" applyProtection="1">
      <alignment vertical="center"/>
      <protection/>
    </xf>
    <xf numFmtId="0" fontId="6" fillId="33" borderId="0" xfId="0" applyFont="1" applyFill="1" applyAlignment="1" applyProtection="1">
      <alignment vertical="center"/>
      <protection/>
    </xf>
    <xf numFmtId="181" fontId="8" fillId="0" borderId="10" xfId="49" applyNumberFormat="1" applyFont="1" applyFill="1" applyBorder="1" applyAlignment="1" applyProtection="1">
      <alignment horizontal="center" vertical="center"/>
      <protection/>
    </xf>
    <xf numFmtId="181" fontId="8" fillId="0" borderId="11" xfId="49" applyNumberFormat="1" applyFont="1" applyFill="1" applyBorder="1" applyAlignment="1" applyProtection="1">
      <alignment horizontal="center" vertical="center"/>
      <protection/>
    </xf>
    <xf numFmtId="181" fontId="3" fillId="0" borderId="0" xfId="0" applyNumberFormat="1"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181" fontId="3" fillId="0" borderId="0" xfId="0" applyNumberFormat="1" applyFont="1" applyFill="1" applyAlignment="1" applyProtection="1">
      <alignment vertical="center"/>
      <protection/>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4" fillId="33"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distributed" vertical="center"/>
    </xf>
    <xf numFmtId="0" fontId="8" fillId="0" borderId="0" xfId="0" applyFont="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Border="1" applyAlignment="1">
      <alignment horizontal="left" vertical="center"/>
    </xf>
    <xf numFmtId="0" fontId="8" fillId="0" borderId="23"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0" xfId="0" applyFont="1" applyFill="1" applyAlignment="1">
      <alignment horizontal="distributed" vertical="center"/>
    </xf>
    <xf numFmtId="180" fontId="8" fillId="0" borderId="10" xfId="0" applyNumberFormat="1" applyFont="1" applyFill="1" applyBorder="1" applyAlignment="1">
      <alignment vertical="center"/>
    </xf>
    <xf numFmtId="0" fontId="8" fillId="0" borderId="17" xfId="0" applyFont="1" applyBorder="1" applyAlignment="1" applyProtection="1">
      <alignment horizontal="center" vertical="center"/>
      <protection/>
    </xf>
    <xf numFmtId="0" fontId="8" fillId="0" borderId="14" xfId="0" applyFont="1" applyFill="1" applyBorder="1" applyAlignment="1" applyProtection="1">
      <alignment horizontal="distributed" vertical="center"/>
      <protection/>
    </xf>
    <xf numFmtId="0" fontId="8" fillId="0" borderId="18" xfId="0" applyFont="1" applyFill="1" applyBorder="1" applyAlignment="1" applyProtection="1">
      <alignment horizontal="distributed" vertical="center"/>
      <protection/>
    </xf>
    <xf numFmtId="0" fontId="8" fillId="0" borderId="21" xfId="0"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0" fontId="8" fillId="0" borderId="26" xfId="0" applyFont="1" applyBorder="1" applyAlignment="1" applyProtection="1">
      <alignment horizontal="center" vertical="center"/>
      <protection/>
    </xf>
    <xf numFmtId="0" fontId="8" fillId="0" borderId="27" xfId="0" applyFont="1" applyFill="1" applyBorder="1" applyAlignment="1" applyProtection="1">
      <alignment horizontal="right" vertical="center" shrinkToFit="1"/>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distributed" vertical="center"/>
      <protection/>
    </xf>
    <xf numFmtId="0" fontId="8" fillId="0" borderId="30" xfId="0" applyFont="1" applyFill="1" applyBorder="1" applyAlignment="1" applyProtection="1">
      <alignment horizontal="right" vertical="center" shrinkToFit="1"/>
      <protection/>
    </xf>
    <xf numFmtId="0" fontId="8" fillId="0" borderId="30" xfId="0" applyFont="1" applyFill="1" applyBorder="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distributed"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lignment vertical="center"/>
    </xf>
    <xf numFmtId="181" fontId="8" fillId="0" borderId="31" xfId="0" applyNumberFormat="1" applyFont="1" applyFill="1" applyBorder="1" applyAlignment="1" applyProtection="1">
      <alignment horizontal="center" vertical="center" wrapText="1"/>
      <protection/>
    </xf>
    <xf numFmtId="0" fontId="8" fillId="0" borderId="32" xfId="0" applyFont="1" applyBorder="1" applyAlignment="1" applyProtection="1">
      <alignment horizontal="center" vertical="center"/>
      <protection/>
    </xf>
    <xf numFmtId="181" fontId="8" fillId="0" borderId="33" xfId="0" applyNumberFormat="1" applyFont="1" applyBorder="1" applyAlignment="1">
      <alignment horizontal="right" vertical="center"/>
    </xf>
    <xf numFmtId="181" fontId="8" fillId="0" borderId="34" xfId="0" applyNumberFormat="1" applyFont="1" applyBorder="1" applyAlignment="1">
      <alignment horizontal="right" vertical="center"/>
    </xf>
    <xf numFmtId="0" fontId="8" fillId="0" borderId="35" xfId="0" applyNumberFormat="1" applyFont="1" applyBorder="1" applyAlignment="1">
      <alignment horizontal="right" vertical="center"/>
    </xf>
    <xf numFmtId="186" fontId="8" fillId="0" borderId="36" xfId="0" applyNumberFormat="1" applyFont="1" applyFill="1" applyBorder="1" applyAlignment="1" applyProtection="1">
      <alignment vertical="center" shrinkToFit="1"/>
      <protection/>
    </xf>
    <xf numFmtId="0" fontId="7" fillId="33" borderId="0" xfId="0" applyFont="1" applyFill="1" applyAlignment="1" applyProtection="1">
      <alignment vertical="center"/>
      <protection/>
    </xf>
    <xf numFmtId="0" fontId="8" fillId="0" borderId="34" xfId="0" applyNumberFormat="1" applyFont="1" applyBorder="1" applyAlignment="1">
      <alignment horizontal="right" vertical="center"/>
    </xf>
    <xf numFmtId="178" fontId="8" fillId="0" borderId="0" xfId="0" applyNumberFormat="1" applyFont="1" applyFill="1" applyBorder="1" applyAlignment="1">
      <alignment vertical="center" shrinkToFit="1"/>
    </xf>
    <xf numFmtId="0" fontId="8" fillId="0" borderId="37" xfId="0" applyFont="1" applyBorder="1" applyAlignment="1" applyProtection="1">
      <alignment horizontal="distributed"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181" fontId="8" fillId="0" borderId="42" xfId="0" applyNumberFormat="1" applyFont="1" applyBorder="1" applyAlignment="1">
      <alignment horizontal="right" vertical="center"/>
    </xf>
    <xf numFmtId="0" fontId="8" fillId="0" borderId="43" xfId="0" applyFont="1" applyFill="1" applyBorder="1" applyAlignment="1">
      <alignment horizontal="center" vertical="center"/>
    </xf>
    <xf numFmtId="0" fontId="8" fillId="0" borderId="44" xfId="0" applyFont="1" applyFill="1" applyBorder="1" applyAlignment="1">
      <alignment horizontal="distributed" vertical="center"/>
    </xf>
    <xf numFmtId="0" fontId="8" fillId="0" borderId="29" xfId="0" applyFont="1" applyFill="1" applyBorder="1" applyAlignment="1">
      <alignment vertical="center"/>
    </xf>
    <xf numFmtId="0" fontId="8" fillId="0" borderId="2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distributed" vertical="center"/>
    </xf>
    <xf numFmtId="0" fontId="8" fillId="0" borderId="38" xfId="0" applyFont="1" applyFill="1" applyBorder="1" applyAlignment="1">
      <alignment horizontal="center" vertical="center"/>
    </xf>
    <xf numFmtId="0" fontId="8" fillId="0" borderId="37" xfId="0" applyFont="1" applyFill="1" applyBorder="1" applyAlignment="1">
      <alignment horizontal="distributed"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distributed" vertical="center"/>
    </xf>
    <xf numFmtId="0" fontId="8" fillId="0" borderId="12" xfId="0" applyFont="1" applyFill="1" applyBorder="1" applyAlignment="1">
      <alignment horizontal="left" vertical="center"/>
    </xf>
    <xf numFmtId="0" fontId="8" fillId="0" borderId="55" xfId="0" applyFont="1" applyFill="1" applyBorder="1" applyAlignment="1">
      <alignment horizontal="left" vertical="center"/>
    </xf>
    <xf numFmtId="38" fontId="8" fillId="0" borderId="34" xfId="49" applyFont="1" applyFill="1" applyBorder="1" applyAlignment="1" applyProtection="1">
      <alignment vertical="center"/>
      <protection/>
    </xf>
    <xf numFmtId="38" fontId="8" fillId="0" borderId="56" xfId="49" applyFont="1" applyFill="1" applyBorder="1" applyAlignment="1" applyProtection="1">
      <alignment vertical="center"/>
      <protection/>
    </xf>
    <xf numFmtId="38" fontId="8" fillId="0" borderId="57" xfId="49" applyFont="1" applyFill="1" applyBorder="1" applyAlignment="1" applyProtection="1">
      <alignment vertical="center"/>
      <protection/>
    </xf>
    <xf numFmtId="38" fontId="8" fillId="0" borderId="30" xfId="49" applyFont="1" applyFill="1" applyBorder="1" applyAlignment="1" applyProtection="1">
      <alignment vertical="center"/>
      <protection/>
    </xf>
    <xf numFmtId="38" fontId="8" fillId="0" borderId="10" xfId="49" applyFont="1" applyFill="1" applyBorder="1" applyAlignment="1" applyProtection="1">
      <alignment vertical="center"/>
      <protection/>
    </xf>
    <xf numFmtId="38" fontId="8" fillId="0" borderId="56" xfId="49" applyFont="1" applyFill="1" applyBorder="1" applyAlignment="1">
      <alignment vertical="center"/>
    </xf>
    <xf numFmtId="38" fontId="8" fillId="0" borderId="11" xfId="49" applyFont="1" applyFill="1" applyBorder="1" applyAlignment="1" applyProtection="1">
      <alignment vertical="center"/>
      <protection/>
    </xf>
    <xf numFmtId="0" fontId="5" fillId="33" borderId="0" xfId="0" applyFont="1" applyFill="1" applyBorder="1" applyAlignment="1">
      <alignment vertical="center"/>
    </xf>
    <xf numFmtId="0" fontId="8" fillId="0" borderId="26" xfId="0" applyFont="1" applyFill="1" applyBorder="1" applyAlignment="1">
      <alignment horizontal="center" vertical="center"/>
    </xf>
    <xf numFmtId="0" fontId="8" fillId="0" borderId="58" xfId="0" applyFont="1" applyFill="1" applyBorder="1" applyAlignment="1">
      <alignment horizontal="center" vertical="center"/>
    </xf>
    <xf numFmtId="0" fontId="0" fillId="0" borderId="58" xfId="0" applyFont="1" applyBorder="1" applyAlignment="1" applyProtection="1">
      <alignment horizontal="center" vertical="center"/>
      <protection/>
    </xf>
    <xf numFmtId="0" fontId="0" fillId="0" borderId="0" xfId="0" applyFont="1" applyBorder="1" applyAlignment="1">
      <alignment vertical="center"/>
    </xf>
    <xf numFmtId="0" fontId="11" fillId="0" borderId="59" xfId="0" applyFont="1" applyFill="1" applyBorder="1" applyAlignment="1" applyProtection="1">
      <alignment vertical="center"/>
      <protection/>
    </xf>
    <xf numFmtId="0" fontId="8" fillId="34" borderId="0" xfId="0" applyFont="1" applyFill="1" applyAlignment="1">
      <alignment vertical="center"/>
    </xf>
    <xf numFmtId="0" fontId="8" fillId="34" borderId="0" xfId="0" applyFont="1" applyFill="1" applyBorder="1" applyAlignment="1">
      <alignment vertical="center"/>
    </xf>
    <xf numFmtId="0" fontId="0" fillId="34" borderId="0" xfId="0" applyFont="1" applyFill="1" applyAlignment="1">
      <alignment vertical="center"/>
    </xf>
    <xf numFmtId="181" fontId="8" fillId="0" borderId="60" xfId="0" applyNumberFormat="1" applyFont="1" applyFill="1" applyBorder="1" applyAlignment="1">
      <alignment vertical="center"/>
    </xf>
    <xf numFmtId="181" fontId="8" fillId="0" borderId="61" xfId="0" applyNumberFormat="1" applyFont="1" applyFill="1" applyBorder="1" applyAlignment="1">
      <alignment vertical="center"/>
    </xf>
    <xf numFmtId="181" fontId="8" fillId="0" borderId="31" xfId="0" applyNumberFormat="1" applyFont="1" applyFill="1" applyBorder="1" applyAlignment="1">
      <alignment vertical="center"/>
    </xf>
    <xf numFmtId="181" fontId="8" fillId="0" borderId="62" xfId="0" applyNumberFormat="1" applyFont="1" applyFill="1" applyBorder="1" applyAlignment="1">
      <alignment vertical="center"/>
    </xf>
    <xf numFmtId="0" fontId="8" fillId="0" borderId="45"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0" fillId="0" borderId="63" xfId="0" applyFont="1" applyBorder="1" applyAlignment="1" applyProtection="1">
      <alignment horizontal="distributed" vertical="center"/>
      <protection/>
    </xf>
    <xf numFmtId="0" fontId="8" fillId="0" borderId="25" xfId="0" applyFont="1" applyFill="1" applyBorder="1" applyAlignment="1">
      <alignment horizontal="distributed" vertical="center"/>
    </xf>
    <xf numFmtId="180" fontId="8" fillId="0" borderId="11" xfId="0" applyNumberFormat="1" applyFont="1" applyFill="1" applyBorder="1" applyAlignment="1">
      <alignment vertical="center"/>
    </xf>
    <xf numFmtId="0" fontId="8" fillId="0" borderId="55" xfId="0" applyFont="1" applyFill="1" applyBorder="1" applyAlignment="1">
      <alignment vertical="center"/>
    </xf>
    <xf numFmtId="0" fontId="8" fillId="0" borderId="6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5" xfId="0" applyFont="1" applyFill="1" applyBorder="1" applyAlignment="1">
      <alignment horizontal="distributed"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7" xfId="0" applyFont="1" applyFill="1" applyBorder="1" applyAlignment="1">
      <alignment horizontal="distributed" vertical="center"/>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8" fillId="0" borderId="0" xfId="0" applyFont="1" applyFill="1" applyBorder="1" applyAlignment="1">
      <alignment vertical="center"/>
    </xf>
    <xf numFmtId="180" fontId="8" fillId="0" borderId="0" xfId="0" applyNumberFormat="1" applyFont="1" applyFill="1" applyBorder="1" applyAlignment="1">
      <alignment vertical="center"/>
    </xf>
    <xf numFmtId="0" fontId="7" fillId="0" borderId="0" xfId="0"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181" fontId="8" fillId="0" borderId="0" xfId="0" applyNumberFormat="1" applyFont="1" applyFill="1" applyBorder="1" applyAlignment="1">
      <alignment vertical="center"/>
    </xf>
    <xf numFmtId="181" fontId="8" fillId="0" borderId="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vertical="center"/>
      <protection/>
    </xf>
    <xf numFmtId="0" fontId="8" fillId="0" borderId="0" xfId="0" applyFont="1" applyFill="1" applyBorder="1" applyAlignment="1">
      <alignment horizontal="left" vertical="center"/>
    </xf>
    <xf numFmtId="181" fontId="8" fillId="0" borderId="0" xfId="0" applyNumberFormat="1" applyFont="1" applyFill="1" applyAlignment="1" applyProtection="1">
      <alignment vertical="center"/>
      <protection/>
    </xf>
    <xf numFmtId="181" fontId="8" fillId="0" borderId="0" xfId="0" applyNumberFormat="1" applyFont="1" applyFill="1" applyAlignment="1">
      <alignment vertical="center"/>
    </xf>
    <xf numFmtId="181" fontId="8" fillId="0" borderId="0" xfId="0" applyNumberFormat="1"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Fill="1" applyAlignment="1" quotePrefix="1">
      <alignment horizontal="left" vertical="center"/>
    </xf>
    <xf numFmtId="0" fontId="8" fillId="0" borderId="0" xfId="0" applyFont="1" applyFill="1" applyAlignment="1" quotePrefix="1">
      <alignment vertical="center"/>
    </xf>
    <xf numFmtId="0" fontId="8" fillId="0" borderId="68" xfId="0" applyFont="1" applyFill="1" applyBorder="1" applyAlignment="1">
      <alignment horizontal="center" vertical="center"/>
    </xf>
    <xf numFmtId="179" fontId="8" fillId="0" borderId="49" xfId="0" applyNumberFormat="1" applyFont="1" applyFill="1" applyBorder="1" applyAlignment="1">
      <alignment horizontal="center" vertical="center"/>
    </xf>
    <xf numFmtId="179" fontId="8" fillId="0" borderId="69" xfId="0" applyNumberFormat="1" applyFont="1" applyFill="1" applyBorder="1" applyAlignment="1">
      <alignment horizontal="center" vertical="center"/>
    </xf>
    <xf numFmtId="179" fontId="8" fillId="0" borderId="68"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0" borderId="0" xfId="0" applyNumberFormat="1" applyFont="1" applyFill="1" applyBorder="1" applyAlignment="1">
      <alignment vertical="center"/>
    </xf>
    <xf numFmtId="186" fontId="0" fillId="0" borderId="0" xfId="0" applyNumberFormat="1" applyFont="1" applyBorder="1" applyAlignment="1" applyProtection="1">
      <alignment vertical="center"/>
      <protection/>
    </xf>
    <xf numFmtId="186" fontId="0" fillId="0" borderId="0" xfId="0" applyNumberFormat="1" applyFont="1" applyAlignment="1" applyProtection="1">
      <alignment vertical="center"/>
      <protection/>
    </xf>
    <xf numFmtId="0" fontId="0" fillId="0" borderId="0" xfId="0" applyFill="1" applyAlignment="1">
      <alignment/>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Border="1" applyAlignment="1" applyProtection="1">
      <alignment horizontal="center" vertical="center"/>
      <protection/>
    </xf>
    <xf numFmtId="181" fontId="0" fillId="0" borderId="0" xfId="0" applyNumberFormat="1" applyFont="1" applyAlignment="1">
      <alignment vertical="center"/>
    </xf>
    <xf numFmtId="0" fontId="0" fillId="35" borderId="0" xfId="0" applyFill="1" applyAlignment="1">
      <alignment/>
    </xf>
    <xf numFmtId="0" fontId="8" fillId="0" borderId="74" xfId="0" applyFont="1" applyFill="1" applyBorder="1" applyAlignment="1" applyProtection="1">
      <alignment horizontal="center" vertical="center"/>
      <protection/>
    </xf>
    <xf numFmtId="38" fontId="8" fillId="0" borderId="34" xfId="49" applyFont="1" applyFill="1" applyBorder="1" applyAlignment="1">
      <alignment vertical="center"/>
    </xf>
    <xf numFmtId="180" fontId="8" fillId="0" borderId="74" xfId="0" applyNumberFormat="1" applyFont="1" applyFill="1" applyBorder="1" applyAlignment="1">
      <alignment vertical="center"/>
    </xf>
    <xf numFmtId="0" fontId="8" fillId="0" borderId="75" xfId="0" applyFont="1" applyFill="1" applyBorder="1" applyAlignment="1">
      <alignmen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38" fontId="8" fillId="0" borderId="76" xfId="49" applyFont="1" applyFill="1" applyBorder="1" applyAlignment="1" applyProtection="1">
      <alignment vertical="center"/>
      <protection/>
    </xf>
    <xf numFmtId="38" fontId="8" fillId="0" borderId="74" xfId="49" applyFont="1" applyFill="1" applyBorder="1" applyAlignment="1" applyProtection="1">
      <alignment vertical="center"/>
      <protection/>
    </xf>
    <xf numFmtId="181" fontId="8" fillId="0" borderId="74" xfId="49" applyNumberFormat="1" applyFont="1" applyFill="1" applyBorder="1" applyAlignment="1" applyProtection="1">
      <alignment horizontal="center" vertical="center"/>
      <protection/>
    </xf>
    <xf numFmtId="0" fontId="8" fillId="0" borderId="77" xfId="0" applyFont="1" applyFill="1" applyBorder="1" applyAlignment="1" applyProtection="1">
      <alignment horizontal="center" vertical="center"/>
      <protection/>
    </xf>
    <xf numFmtId="178" fontId="8" fillId="0" borderId="74" xfId="0" applyNumberFormat="1" applyFont="1" applyFill="1" applyBorder="1" applyAlignment="1">
      <alignment vertical="center"/>
    </xf>
    <xf numFmtId="0" fontId="8" fillId="0" borderId="78" xfId="0" applyFont="1" applyFill="1" applyBorder="1" applyAlignment="1">
      <alignment horizontal="center" vertical="center"/>
    </xf>
    <xf numFmtId="38" fontId="8" fillId="0" borderId="76" xfId="49" applyFont="1" applyFill="1" applyBorder="1" applyAlignment="1">
      <alignment vertical="center"/>
    </xf>
    <xf numFmtId="181" fontId="8" fillId="0" borderId="74" xfId="0" applyNumberFormat="1" applyFont="1" applyFill="1" applyBorder="1" applyAlignment="1" applyProtection="1">
      <alignment horizontal="center" vertical="center"/>
      <protection/>
    </xf>
    <xf numFmtId="178" fontId="8" fillId="0" borderId="27" xfId="0" applyNumberFormat="1" applyFont="1" applyFill="1" applyBorder="1" applyAlignment="1">
      <alignment vertical="center"/>
    </xf>
    <xf numFmtId="0" fontId="8" fillId="0" borderId="36" xfId="0" applyFont="1" applyFill="1" applyBorder="1" applyAlignment="1">
      <alignment horizontal="left" vertical="center"/>
    </xf>
    <xf numFmtId="0" fontId="8" fillId="0" borderId="79" xfId="0" applyFont="1" applyFill="1" applyBorder="1" applyAlignment="1">
      <alignment horizontal="right" vertical="center"/>
    </xf>
    <xf numFmtId="180" fontId="8" fillId="0" borderId="36" xfId="0" applyNumberFormat="1" applyFont="1" applyFill="1" applyBorder="1" applyAlignment="1">
      <alignment vertical="center"/>
    </xf>
    <xf numFmtId="38" fontId="8" fillId="0" borderId="80" xfId="49" applyFont="1" applyFill="1" applyBorder="1" applyAlignment="1" applyProtection="1">
      <alignment vertical="center"/>
      <protection/>
    </xf>
    <xf numFmtId="0" fontId="8" fillId="0" borderId="27" xfId="0" applyFont="1" applyFill="1" applyBorder="1" applyAlignment="1">
      <alignment horizontal="right" vertical="center"/>
    </xf>
    <xf numFmtId="180" fontId="8" fillId="0" borderId="36" xfId="0" applyNumberFormat="1" applyFont="1" applyFill="1" applyBorder="1" applyAlignment="1" quotePrefix="1">
      <alignment vertical="center"/>
    </xf>
    <xf numFmtId="38" fontId="8" fillId="0" borderId="27" xfId="49" applyFont="1" applyFill="1" applyBorder="1" applyAlignment="1" applyProtection="1">
      <alignment vertical="center"/>
      <protection/>
    </xf>
    <xf numFmtId="0" fontId="8" fillId="0" borderId="27" xfId="0" applyFont="1" applyFill="1" applyBorder="1" applyAlignment="1">
      <alignment horizontal="left" vertical="center"/>
    </xf>
    <xf numFmtId="178" fontId="8" fillId="0" borderId="36" xfId="0" applyNumberFormat="1" applyFont="1" applyFill="1" applyBorder="1" applyAlignment="1">
      <alignment vertical="center" shrinkToFit="1"/>
    </xf>
    <xf numFmtId="38" fontId="8" fillId="0" borderId="27" xfId="49" applyFont="1" applyFill="1" applyBorder="1" applyAlignment="1" applyProtection="1">
      <alignment horizontal="right" vertical="center"/>
      <protection/>
    </xf>
    <xf numFmtId="181" fontId="8" fillId="0" borderId="27" xfId="0" applyNumberFormat="1" applyFont="1" applyFill="1" applyBorder="1" applyAlignment="1" applyProtection="1">
      <alignment horizontal="right" vertical="center"/>
      <protection/>
    </xf>
    <xf numFmtId="178" fontId="8" fillId="0" borderId="81" xfId="0" applyNumberFormat="1" applyFont="1" applyFill="1" applyBorder="1" applyAlignment="1" applyProtection="1" quotePrefix="1">
      <alignment vertical="center"/>
      <protection/>
    </xf>
    <xf numFmtId="178" fontId="8" fillId="0" borderId="30" xfId="0" applyNumberFormat="1" applyFont="1" applyFill="1" applyBorder="1" applyAlignment="1">
      <alignment vertical="center"/>
    </xf>
    <xf numFmtId="180" fontId="8" fillId="0" borderId="29" xfId="0" applyNumberFormat="1" applyFont="1" applyFill="1" applyBorder="1" applyAlignment="1">
      <alignment vertical="center"/>
    </xf>
    <xf numFmtId="0" fontId="8" fillId="0" borderId="30" xfId="0" applyFont="1" applyFill="1" applyBorder="1" applyAlignment="1">
      <alignment horizontal="right" vertical="center"/>
    </xf>
    <xf numFmtId="180" fontId="8" fillId="0" borderId="29" xfId="0" applyNumberFormat="1" applyFont="1" applyFill="1" applyBorder="1" applyAlignment="1" quotePrefix="1">
      <alignment vertical="center"/>
    </xf>
    <xf numFmtId="38" fontId="8" fillId="0" borderId="34" xfId="49" applyFont="1" applyFill="1" applyBorder="1" applyAlignment="1" quotePrefix="1">
      <alignment horizontal="left" vertical="center"/>
    </xf>
    <xf numFmtId="0" fontId="8" fillId="0" borderId="30" xfId="0" applyFont="1" applyFill="1" applyBorder="1" applyAlignment="1">
      <alignment horizontal="left" vertical="center"/>
    </xf>
    <xf numFmtId="178" fontId="8" fillId="0" borderId="29" xfId="0" applyNumberFormat="1" applyFont="1" applyFill="1" applyBorder="1" applyAlignment="1">
      <alignment vertical="center" shrinkToFit="1"/>
    </xf>
    <xf numFmtId="38" fontId="8" fillId="0" borderId="0" xfId="49" applyFont="1" applyFill="1" applyBorder="1" applyAlignment="1" applyProtection="1">
      <alignment horizontal="right" vertical="center"/>
      <protection/>
    </xf>
    <xf numFmtId="38" fontId="8" fillId="0" borderId="29" xfId="49" applyFont="1" applyFill="1" applyBorder="1" applyAlignment="1" applyProtection="1">
      <alignment vertical="center"/>
      <protection/>
    </xf>
    <xf numFmtId="181" fontId="8" fillId="0" borderId="30" xfId="0" applyNumberFormat="1" applyFont="1" applyFill="1" applyBorder="1" applyAlignment="1" applyProtection="1">
      <alignment horizontal="right" vertical="center"/>
      <protection/>
    </xf>
    <xf numFmtId="178" fontId="8" fillId="0" borderId="82" xfId="0" applyNumberFormat="1" applyFont="1" applyFill="1" applyBorder="1" applyAlignment="1" applyProtection="1" quotePrefix="1">
      <alignment vertical="center"/>
      <protection/>
    </xf>
    <xf numFmtId="0" fontId="8" fillId="0" borderId="29" xfId="0" applyFont="1" applyFill="1" applyBorder="1" applyAlignment="1">
      <alignment horizontal="left" vertical="center"/>
    </xf>
    <xf numFmtId="178" fontId="8" fillId="0" borderId="0" xfId="0" applyNumberFormat="1" applyFont="1" applyFill="1" applyAlignment="1">
      <alignment vertical="center"/>
    </xf>
    <xf numFmtId="178" fontId="8" fillId="0" borderId="82" xfId="0" applyNumberFormat="1" applyFont="1" applyFill="1" applyBorder="1" applyAlignment="1" applyProtection="1">
      <alignment vertical="center"/>
      <protection/>
    </xf>
    <xf numFmtId="181" fontId="8" fillId="0" borderId="30" xfId="0" applyNumberFormat="1" applyFont="1" applyFill="1" applyBorder="1" applyAlignment="1" applyProtection="1">
      <alignment horizontal="center" vertical="center"/>
      <protection/>
    </xf>
    <xf numFmtId="178" fontId="8" fillId="0" borderId="83" xfId="0" applyNumberFormat="1" applyFont="1" applyFill="1" applyBorder="1" applyAlignment="1">
      <alignment vertical="center"/>
    </xf>
    <xf numFmtId="0" fontId="8" fillId="0" borderId="66" xfId="0" applyFont="1" applyFill="1" applyBorder="1" applyAlignment="1">
      <alignment vertical="center"/>
    </xf>
    <xf numFmtId="0" fontId="8" fillId="0" borderId="59" xfId="0" applyFont="1" applyFill="1" applyBorder="1" applyAlignment="1">
      <alignment horizontal="right" vertical="center"/>
    </xf>
    <xf numFmtId="180" fontId="8" fillId="0" borderId="66" xfId="0" applyNumberFormat="1" applyFont="1" applyFill="1" applyBorder="1" applyAlignment="1">
      <alignment vertical="center"/>
    </xf>
    <xf numFmtId="38" fontId="8" fillId="0" borderId="35" xfId="49" applyFont="1" applyFill="1" applyBorder="1" applyAlignment="1" applyProtection="1">
      <alignment vertical="center"/>
      <protection/>
    </xf>
    <xf numFmtId="0" fontId="8" fillId="0" borderId="83" xfId="0" applyFont="1" applyFill="1" applyBorder="1" applyAlignment="1">
      <alignment horizontal="right" vertical="center"/>
    </xf>
    <xf numFmtId="180" fontId="8" fillId="0" borderId="66" xfId="0" applyNumberFormat="1" applyFont="1" applyFill="1" applyBorder="1" applyAlignment="1" quotePrefix="1">
      <alignment vertical="center"/>
    </xf>
    <xf numFmtId="38" fontId="8" fillId="0" borderId="83" xfId="49" applyFont="1" applyFill="1" applyBorder="1" applyAlignment="1" applyProtection="1">
      <alignment vertical="center"/>
      <protection/>
    </xf>
    <xf numFmtId="38" fontId="8" fillId="0" borderId="35" xfId="49" applyFont="1" applyFill="1" applyBorder="1" applyAlignment="1">
      <alignment vertical="center"/>
    </xf>
    <xf numFmtId="178" fontId="8" fillId="0" borderId="66" xfId="0" applyNumberFormat="1" applyFont="1" applyFill="1" applyBorder="1" applyAlignment="1">
      <alignment vertical="center"/>
    </xf>
    <xf numFmtId="38" fontId="8" fillId="0" borderId="66" xfId="49" applyFont="1" applyFill="1" applyBorder="1" applyAlignment="1" applyProtection="1">
      <alignment vertical="center"/>
      <protection/>
    </xf>
    <xf numFmtId="181" fontId="8" fillId="0" borderId="83" xfId="0" applyNumberFormat="1" applyFont="1" applyFill="1" applyBorder="1" applyAlignment="1" applyProtection="1">
      <alignment horizontal="center" vertical="center"/>
      <protection/>
    </xf>
    <xf numFmtId="178" fontId="8" fillId="0" borderId="84" xfId="0" applyNumberFormat="1" applyFont="1" applyFill="1" applyBorder="1" applyAlignment="1" applyProtection="1">
      <alignment vertical="center"/>
      <protection/>
    </xf>
    <xf numFmtId="0" fontId="8" fillId="0" borderId="79" xfId="0" applyFont="1" applyFill="1" applyBorder="1" applyAlignment="1" applyProtection="1">
      <alignment horizontal="distributed" vertical="center" indent="3"/>
      <protection/>
    </xf>
    <xf numFmtId="0" fontId="8" fillId="0" borderId="36" xfId="0" applyFont="1" applyFill="1" applyBorder="1" applyAlignment="1" applyProtection="1">
      <alignment horizontal="center" vertical="center"/>
      <protection/>
    </xf>
    <xf numFmtId="0" fontId="8" fillId="0" borderId="67" xfId="0" applyFont="1" applyFill="1" applyBorder="1" applyAlignment="1" applyProtection="1">
      <alignment horizontal="center" vertical="center"/>
      <protection/>
    </xf>
    <xf numFmtId="0" fontId="8" fillId="0" borderId="85" xfId="0" applyFont="1" applyFill="1" applyBorder="1" applyAlignment="1" applyProtection="1">
      <alignment horizontal="distributed" vertical="center"/>
      <protection/>
    </xf>
    <xf numFmtId="0" fontId="8" fillId="0" borderId="37" xfId="0" applyFont="1" applyFill="1" applyBorder="1" applyAlignment="1" applyProtection="1">
      <alignment horizontal="distributed" vertical="center"/>
      <protection/>
    </xf>
    <xf numFmtId="0" fontId="8" fillId="0" borderId="46" xfId="0" applyFont="1" applyFill="1" applyBorder="1" applyAlignment="1" applyProtection="1">
      <alignment horizontal="distributed" vertical="center"/>
      <protection/>
    </xf>
    <xf numFmtId="0" fontId="8" fillId="0" borderId="65" xfId="0" applyFont="1" applyFill="1" applyBorder="1" applyAlignment="1" applyProtection="1">
      <alignment horizontal="distributed" vertical="center"/>
      <protection/>
    </xf>
    <xf numFmtId="0" fontId="8" fillId="0" borderId="27" xfId="0" applyFont="1" applyFill="1" applyBorder="1" applyAlignment="1" applyProtection="1">
      <alignment horizontal="right" vertical="center"/>
      <protection/>
    </xf>
    <xf numFmtId="0" fontId="8" fillId="0" borderId="29" xfId="0" applyFont="1" applyFill="1" applyBorder="1" applyAlignment="1" applyProtection="1">
      <alignment horizontal="distributed" vertical="center"/>
      <protection/>
    </xf>
    <xf numFmtId="0" fontId="8" fillId="0" borderId="30" xfId="0" applyFont="1" applyFill="1" applyBorder="1" applyAlignment="1" applyProtection="1">
      <alignment vertical="center"/>
      <protection/>
    </xf>
    <xf numFmtId="186" fontId="8" fillId="0" borderId="29" xfId="0" applyNumberFormat="1" applyFont="1" applyFill="1" applyBorder="1" applyAlignment="1" applyProtection="1">
      <alignment vertical="center" shrinkToFit="1"/>
      <protection/>
    </xf>
    <xf numFmtId="186" fontId="8" fillId="0" borderId="29" xfId="0" applyNumberFormat="1" applyFont="1" applyFill="1" applyBorder="1" applyAlignment="1" applyProtection="1">
      <alignment vertical="center"/>
      <protection/>
    </xf>
    <xf numFmtId="0" fontId="8" fillId="0" borderId="30" xfId="0" applyFont="1" applyFill="1" applyBorder="1" applyAlignment="1" applyProtection="1">
      <alignment horizontal="left" vertical="center"/>
      <protection/>
    </xf>
    <xf numFmtId="0" fontId="0" fillId="0" borderId="86" xfId="0" applyFont="1" applyFill="1" applyBorder="1" applyAlignment="1" applyProtection="1">
      <alignment horizontal="distributed" vertical="center"/>
      <protection/>
    </xf>
    <xf numFmtId="0" fontId="0" fillId="0" borderId="83" xfId="0" applyFont="1" applyFill="1" applyBorder="1" applyAlignment="1" applyProtection="1">
      <alignment vertical="center"/>
      <protection/>
    </xf>
    <xf numFmtId="0" fontId="8" fillId="0" borderId="63" xfId="0" applyFont="1" applyFill="1" applyBorder="1" applyAlignment="1" applyProtection="1">
      <alignment horizontal="distributed" vertical="center"/>
      <protection/>
    </xf>
    <xf numFmtId="0" fontId="8" fillId="0" borderId="87" xfId="0" applyNumberFormat="1" applyFont="1" applyFill="1" applyBorder="1" applyAlignment="1" applyProtection="1">
      <alignment horizontal="center" vertical="center"/>
      <protection/>
    </xf>
    <xf numFmtId="0" fontId="8" fillId="0" borderId="88" xfId="0" applyNumberFormat="1" applyFont="1" applyFill="1" applyBorder="1" applyAlignment="1" applyProtection="1">
      <alignment horizontal="center" vertical="center"/>
      <protection/>
    </xf>
    <xf numFmtId="0" fontId="8" fillId="0" borderId="89" xfId="0" applyNumberFormat="1" applyFont="1" applyFill="1" applyBorder="1" applyAlignment="1" applyProtection="1">
      <alignment horizontal="center" vertical="center"/>
      <protection/>
    </xf>
    <xf numFmtId="0" fontId="8" fillId="0" borderId="90" xfId="0" applyNumberFormat="1" applyFont="1" applyFill="1" applyBorder="1" applyAlignment="1" applyProtection="1">
      <alignment horizontal="center" vertical="center"/>
      <protection/>
    </xf>
    <xf numFmtId="0" fontId="8" fillId="0" borderId="91" xfId="0" applyNumberFormat="1" applyFont="1" applyFill="1" applyBorder="1" applyAlignment="1" applyProtection="1">
      <alignment horizontal="center" vertical="center"/>
      <protection/>
    </xf>
    <xf numFmtId="0" fontId="8" fillId="0" borderId="92" xfId="0" applyNumberFormat="1" applyFont="1" applyFill="1" applyBorder="1" applyAlignment="1" applyProtection="1">
      <alignment horizontal="center" vertical="center"/>
      <protection/>
    </xf>
    <xf numFmtId="0" fontId="8" fillId="0" borderId="93" xfId="0" applyFont="1" applyFill="1" applyBorder="1" applyAlignment="1" applyProtection="1">
      <alignment vertical="center"/>
      <protection/>
    </xf>
    <xf numFmtId="0" fontId="8" fillId="0" borderId="88"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0" borderId="35" xfId="0" applyFont="1" applyFill="1" applyBorder="1" applyAlignment="1" applyProtection="1">
      <alignment vertical="center"/>
      <protection/>
    </xf>
    <xf numFmtId="0" fontId="8" fillId="0" borderId="67" xfId="0" applyFont="1" applyFill="1" applyBorder="1" applyAlignment="1">
      <alignment horizontal="center" vertical="center"/>
    </xf>
    <xf numFmtId="38" fontId="8" fillId="0" borderId="36" xfId="49" applyFont="1" applyFill="1" applyBorder="1" applyAlignment="1" applyProtection="1">
      <alignment vertical="center"/>
      <protection/>
    </xf>
    <xf numFmtId="0" fontId="8" fillId="0" borderId="94" xfId="0" applyFont="1" applyFill="1" applyBorder="1" applyAlignment="1">
      <alignment vertical="center"/>
    </xf>
    <xf numFmtId="0" fontId="8" fillId="0" borderId="95" xfId="0" applyFont="1" applyFill="1" applyBorder="1" applyAlignment="1">
      <alignment vertical="center"/>
    </xf>
    <xf numFmtId="222" fontId="8" fillId="0" borderId="96" xfId="0" applyNumberFormat="1" applyFont="1" applyFill="1" applyBorder="1" applyAlignment="1" applyProtection="1">
      <alignment horizontal="center" vertical="center"/>
      <protection/>
    </xf>
    <xf numFmtId="38" fontId="8" fillId="0" borderId="97" xfId="49" applyFont="1" applyFill="1" applyBorder="1" applyAlignment="1" applyProtection="1">
      <alignment vertical="center"/>
      <protection/>
    </xf>
    <xf numFmtId="38" fontId="8" fillId="0" borderId="97" xfId="49" applyFont="1" applyFill="1" applyBorder="1" applyAlignment="1" applyProtection="1">
      <alignment vertical="center"/>
      <protection locked="0"/>
    </xf>
    <xf numFmtId="38" fontId="8" fillId="0" borderId="94" xfId="49" applyFont="1" applyFill="1" applyBorder="1" applyAlignment="1" applyProtection="1">
      <alignment vertical="center"/>
      <protection/>
    </xf>
    <xf numFmtId="38" fontId="8" fillId="0" borderId="97" xfId="49" applyFont="1" applyFill="1" applyBorder="1" applyAlignment="1" applyProtection="1">
      <alignment horizontal="right" vertical="center"/>
      <protection locked="0"/>
    </xf>
    <xf numFmtId="38" fontId="8" fillId="0" borderId="97" xfId="49" applyFont="1" applyFill="1" applyBorder="1" applyAlignment="1">
      <alignment vertical="center"/>
    </xf>
    <xf numFmtId="0" fontId="8" fillId="0" borderId="98" xfId="0" applyFont="1" applyFill="1" applyBorder="1" applyAlignment="1">
      <alignment vertical="center"/>
    </xf>
    <xf numFmtId="38" fontId="8" fillId="0" borderId="99" xfId="49" applyFont="1" applyFill="1" applyBorder="1" applyAlignment="1" applyProtection="1">
      <alignment vertical="center"/>
      <protection/>
    </xf>
    <xf numFmtId="38" fontId="8" fillId="0" borderId="99" xfId="49" applyFont="1" applyFill="1" applyBorder="1" applyAlignment="1" applyProtection="1">
      <alignment vertical="center"/>
      <protection locked="0"/>
    </xf>
    <xf numFmtId="38" fontId="8" fillId="0" borderId="100" xfId="49" applyFont="1" applyFill="1" applyBorder="1" applyAlignment="1" applyProtection="1">
      <alignment vertical="center"/>
      <protection/>
    </xf>
    <xf numFmtId="0" fontId="8" fillId="0" borderId="101" xfId="0" applyFont="1" applyFill="1" applyBorder="1" applyAlignment="1">
      <alignment vertical="center"/>
    </xf>
    <xf numFmtId="0" fontId="8" fillId="0" borderId="102" xfId="0" applyFont="1" applyFill="1" applyBorder="1" applyAlignment="1">
      <alignment vertical="center"/>
    </xf>
    <xf numFmtId="38" fontId="8" fillId="0" borderId="103" xfId="49" applyFont="1" applyFill="1" applyBorder="1" applyAlignment="1" applyProtection="1">
      <alignment vertical="center"/>
      <protection/>
    </xf>
    <xf numFmtId="38" fontId="8" fillId="0" borderId="103" xfId="49" applyFont="1" applyFill="1" applyBorder="1" applyAlignment="1" applyProtection="1">
      <alignment vertical="center"/>
      <protection locked="0"/>
    </xf>
    <xf numFmtId="38" fontId="8" fillId="0" borderId="101" xfId="49" applyFont="1" applyFill="1" applyBorder="1" applyAlignment="1" applyProtection="1">
      <alignment vertical="center"/>
      <protection/>
    </xf>
    <xf numFmtId="38" fontId="8" fillId="0" borderId="103" xfId="49" applyFont="1" applyFill="1" applyBorder="1" applyAlignment="1" applyProtection="1">
      <alignment horizontal="right" vertical="center"/>
      <protection locked="0"/>
    </xf>
    <xf numFmtId="0" fontId="8" fillId="0" borderId="104" xfId="0" applyFont="1" applyFill="1" applyBorder="1" applyAlignment="1">
      <alignment vertical="center"/>
    </xf>
    <xf numFmtId="0" fontId="8" fillId="0" borderId="105" xfId="0" applyFont="1" applyFill="1" applyBorder="1" applyAlignment="1">
      <alignment vertical="center"/>
    </xf>
    <xf numFmtId="223" fontId="8" fillId="0" borderId="106" xfId="0" applyNumberFormat="1" applyFont="1" applyFill="1" applyBorder="1" applyAlignment="1" applyProtection="1">
      <alignment horizontal="center" vertical="center"/>
      <protection/>
    </xf>
    <xf numFmtId="38" fontId="8" fillId="0" borderId="107" xfId="49" applyFont="1" applyFill="1" applyBorder="1" applyAlignment="1" applyProtection="1">
      <alignment vertical="center"/>
      <protection/>
    </xf>
    <xf numFmtId="38" fontId="8" fillId="0" borderId="107" xfId="49" applyFont="1" applyFill="1" applyBorder="1" applyAlignment="1" applyProtection="1">
      <alignment vertical="center"/>
      <protection locked="0"/>
    </xf>
    <xf numFmtId="38" fontId="8" fillId="0" borderId="104" xfId="49" applyFont="1" applyFill="1" applyBorder="1" applyAlignment="1" applyProtection="1">
      <alignment vertical="center"/>
      <protection/>
    </xf>
    <xf numFmtId="38" fontId="8" fillId="0" borderId="107" xfId="49" applyFont="1" applyFill="1" applyBorder="1" applyAlignment="1" applyProtection="1">
      <alignment horizontal="right" vertical="center"/>
      <protection locked="0"/>
    </xf>
    <xf numFmtId="0" fontId="8" fillId="0" borderId="108" xfId="0" applyFont="1" applyFill="1" applyBorder="1" applyAlignment="1">
      <alignment vertical="center"/>
    </xf>
    <xf numFmtId="38" fontId="8" fillId="0" borderId="109" xfId="49" applyFont="1" applyFill="1" applyBorder="1" applyAlignment="1" applyProtection="1">
      <alignment vertical="center"/>
      <protection/>
    </xf>
    <xf numFmtId="38" fontId="8" fillId="0" borderId="109" xfId="49" applyFont="1" applyFill="1" applyBorder="1" applyAlignment="1" applyProtection="1">
      <alignment vertical="center"/>
      <protection locked="0"/>
    </xf>
    <xf numFmtId="38" fontId="8" fillId="0" borderId="108" xfId="49" applyFont="1" applyFill="1" applyBorder="1" applyAlignment="1" applyProtection="1">
      <alignment vertical="center"/>
      <protection/>
    </xf>
    <xf numFmtId="38" fontId="8" fillId="0" borderId="109" xfId="49" applyFont="1" applyFill="1" applyBorder="1" applyAlignment="1" applyProtection="1">
      <alignment horizontal="right" vertical="center"/>
      <protection locked="0"/>
    </xf>
    <xf numFmtId="38" fontId="8" fillId="0" borderId="109" xfId="49" applyFont="1" applyFill="1" applyBorder="1" applyAlignment="1">
      <alignment vertical="center"/>
    </xf>
    <xf numFmtId="223" fontId="8" fillId="0" borderId="96" xfId="0" applyNumberFormat="1" applyFont="1" applyFill="1" applyBorder="1" applyAlignment="1" applyProtection="1">
      <alignment horizontal="center" vertical="center"/>
      <protection/>
    </xf>
    <xf numFmtId="219" fontId="8" fillId="0" borderId="96" xfId="0" applyNumberFormat="1" applyFont="1" applyFill="1" applyBorder="1" applyAlignment="1" applyProtection="1">
      <alignment horizontal="center" vertical="center"/>
      <protection/>
    </xf>
    <xf numFmtId="0" fontId="8" fillId="0" borderId="100" xfId="0" applyFont="1" applyFill="1" applyBorder="1" applyAlignment="1" applyProtection="1">
      <alignment vertical="center"/>
      <protection/>
    </xf>
    <xf numFmtId="0" fontId="8" fillId="0" borderId="94" xfId="0" applyFont="1" applyFill="1" applyBorder="1" applyAlignment="1" applyProtection="1">
      <alignment vertical="center"/>
      <protection/>
    </xf>
    <xf numFmtId="0" fontId="8" fillId="0" borderId="104" xfId="0" applyFont="1" applyFill="1" applyBorder="1" applyAlignment="1" applyProtection="1">
      <alignment vertical="center"/>
      <protection/>
    </xf>
    <xf numFmtId="38" fontId="8" fillId="0" borderId="100" xfId="0" applyNumberFormat="1" applyFont="1" applyFill="1" applyBorder="1" applyAlignment="1" applyProtection="1">
      <alignment vertical="center"/>
      <protection/>
    </xf>
    <xf numFmtId="38" fontId="8" fillId="0" borderId="94" xfId="0" applyNumberFormat="1" applyFont="1" applyFill="1" applyBorder="1" applyAlignment="1" applyProtection="1">
      <alignment vertical="center"/>
      <protection/>
    </xf>
    <xf numFmtId="38" fontId="8" fillId="0" borderId="104" xfId="0" applyNumberFormat="1" applyFont="1" applyFill="1" applyBorder="1" applyAlignment="1" applyProtection="1">
      <alignment vertical="center"/>
      <protection/>
    </xf>
    <xf numFmtId="0" fontId="8" fillId="0" borderId="110" xfId="0" applyFont="1" applyFill="1" applyBorder="1" applyAlignment="1" applyProtection="1">
      <alignment vertical="center"/>
      <protection/>
    </xf>
    <xf numFmtId="0" fontId="8" fillId="0" borderId="108" xfId="0" applyFont="1" applyFill="1" applyBorder="1" applyAlignment="1" applyProtection="1">
      <alignment vertical="center"/>
      <protection/>
    </xf>
    <xf numFmtId="38" fontId="8" fillId="0" borderId="108" xfId="0" applyNumberFormat="1" applyFont="1" applyFill="1" applyBorder="1" applyAlignment="1" applyProtection="1">
      <alignment vertical="center"/>
      <protection/>
    </xf>
    <xf numFmtId="222" fontId="8" fillId="0" borderId="111" xfId="0" applyNumberFormat="1" applyFont="1" applyFill="1" applyBorder="1" applyAlignment="1" applyProtection="1">
      <alignment horizontal="center" vertical="center"/>
      <protection/>
    </xf>
    <xf numFmtId="222" fontId="8" fillId="0" borderId="112" xfId="0" applyNumberFormat="1" applyFont="1" applyFill="1" applyBorder="1" applyAlignment="1" applyProtection="1">
      <alignment horizontal="center" vertical="center"/>
      <protection/>
    </xf>
    <xf numFmtId="222" fontId="8" fillId="0" borderId="113" xfId="0" applyNumberFormat="1" applyFont="1" applyFill="1" applyBorder="1" applyAlignment="1" applyProtection="1">
      <alignment horizontal="center" vertical="center"/>
      <protection/>
    </xf>
    <xf numFmtId="223" fontId="8" fillId="0" borderId="113" xfId="0" applyNumberFormat="1" applyFont="1" applyFill="1" applyBorder="1" applyAlignment="1" applyProtection="1">
      <alignment horizontal="center" vertical="center"/>
      <protection/>
    </xf>
    <xf numFmtId="224" fontId="8" fillId="0" borderId="113" xfId="0" applyNumberFormat="1" applyFont="1" applyFill="1" applyBorder="1" applyAlignment="1" applyProtection="1">
      <alignment horizontal="center" vertical="center"/>
      <protection/>
    </xf>
    <xf numFmtId="0" fontId="8" fillId="0" borderId="30" xfId="0" applyFont="1" applyFill="1" applyBorder="1" applyAlignment="1">
      <alignment vertical="center"/>
    </xf>
    <xf numFmtId="219" fontId="8" fillId="0" borderId="113" xfId="0" applyNumberFormat="1" applyFont="1" applyFill="1" applyBorder="1" applyAlignment="1" applyProtection="1">
      <alignment horizontal="center" vertical="center"/>
      <protection/>
    </xf>
    <xf numFmtId="38" fontId="8" fillId="0" borderId="34" xfId="49" applyFont="1" applyFill="1" applyBorder="1" applyAlignment="1" applyProtection="1">
      <alignment vertical="center"/>
      <protection locked="0"/>
    </xf>
    <xf numFmtId="38" fontId="8" fillId="0" borderId="34" xfId="49" applyFont="1" applyFill="1" applyBorder="1" applyAlignment="1" applyProtection="1">
      <alignment horizontal="right" vertical="center"/>
      <protection locked="0"/>
    </xf>
    <xf numFmtId="0" fontId="8" fillId="0" borderId="114" xfId="0" applyFont="1" applyFill="1" applyBorder="1" applyAlignment="1" applyProtection="1">
      <alignment vertical="center"/>
      <protection/>
    </xf>
    <xf numFmtId="38" fontId="8" fillId="0" borderId="114" xfId="0" applyNumberFormat="1" applyFont="1" applyFill="1" applyBorder="1" applyAlignment="1" applyProtection="1">
      <alignment vertical="center"/>
      <protection/>
    </xf>
    <xf numFmtId="0" fontId="8" fillId="0" borderId="94" xfId="0" applyFont="1" applyFill="1" applyBorder="1" applyAlignment="1" applyProtection="1">
      <alignment horizontal="left" vertical="center"/>
      <protection/>
    </xf>
    <xf numFmtId="0" fontId="8" fillId="0" borderId="104" xfId="0" applyFont="1" applyFill="1" applyBorder="1" applyAlignment="1" applyProtection="1">
      <alignment horizontal="left" vertical="center"/>
      <protection/>
    </xf>
    <xf numFmtId="0" fontId="8" fillId="0" borderId="10" xfId="0" applyFont="1" applyFill="1" applyBorder="1" applyAlignment="1" applyProtection="1">
      <alignment vertical="center"/>
      <protection/>
    </xf>
    <xf numFmtId="38" fontId="8" fillId="0" borderId="10" xfId="0" applyNumberFormat="1" applyFont="1" applyFill="1" applyBorder="1" applyAlignment="1" applyProtection="1">
      <alignment vertical="center"/>
      <protection/>
    </xf>
    <xf numFmtId="0" fontId="8" fillId="0" borderId="42" xfId="0" applyFont="1" applyFill="1" applyBorder="1" applyAlignment="1" applyProtection="1">
      <alignment vertical="center"/>
      <protection/>
    </xf>
    <xf numFmtId="38" fontId="8" fillId="0" borderId="42" xfId="0" applyNumberFormat="1" applyFont="1" applyFill="1" applyBorder="1" applyAlignment="1" applyProtection="1">
      <alignment vertical="center"/>
      <protection/>
    </xf>
    <xf numFmtId="0" fontId="8" fillId="0" borderId="94" xfId="0" applyFont="1" applyFill="1" applyBorder="1" applyAlignment="1">
      <alignment horizontal="left" vertical="center"/>
    </xf>
    <xf numFmtId="0" fontId="8" fillId="0" borderId="95" xfId="0" applyFont="1" applyFill="1" applyBorder="1" applyAlignment="1" quotePrefix="1">
      <alignment horizontal="left" vertical="center"/>
    </xf>
    <xf numFmtId="0" fontId="8" fillId="0" borderId="108" xfId="0" applyFont="1" applyFill="1" applyBorder="1" applyAlignment="1">
      <alignment horizontal="left" vertical="center"/>
    </xf>
    <xf numFmtId="0" fontId="8" fillId="0" borderId="105" xfId="0" applyFont="1" applyFill="1" applyBorder="1" applyAlignment="1" quotePrefix="1">
      <alignment horizontal="left" vertical="center"/>
    </xf>
    <xf numFmtId="220" fontId="8" fillId="0" borderId="106" xfId="0" applyNumberFormat="1" applyFont="1" applyFill="1" applyBorder="1" applyAlignment="1" applyProtection="1">
      <alignment horizontal="center" vertical="center"/>
      <protection/>
    </xf>
    <xf numFmtId="38" fontId="8" fillId="0" borderId="107" xfId="49" applyFont="1" applyFill="1" applyBorder="1" applyAlignment="1">
      <alignment vertical="center"/>
    </xf>
    <xf numFmtId="219" fontId="8" fillId="0" borderId="112" xfId="0" applyNumberFormat="1" applyFont="1" applyFill="1" applyBorder="1" applyAlignment="1" applyProtection="1">
      <alignment horizontal="center" vertical="center"/>
      <protection/>
    </xf>
    <xf numFmtId="219" fontId="8" fillId="0" borderId="106" xfId="0" applyNumberFormat="1" applyFont="1" applyFill="1" applyBorder="1" applyAlignment="1" applyProtection="1">
      <alignment horizontal="center" vertical="center"/>
      <protection/>
    </xf>
    <xf numFmtId="38" fontId="8" fillId="0" borderId="99" xfId="49" applyFont="1" applyFill="1" applyBorder="1" applyAlignment="1" applyProtection="1" quotePrefix="1">
      <alignment horizontal="right" vertical="center"/>
      <protection locked="0"/>
    </xf>
    <xf numFmtId="38" fontId="8" fillId="0" borderId="102" xfId="49" applyFont="1" applyFill="1" applyBorder="1" applyAlignment="1">
      <alignment vertical="center"/>
    </xf>
    <xf numFmtId="38" fontId="8" fillId="0" borderId="97" xfId="49" applyFont="1" applyFill="1" applyBorder="1" applyAlignment="1" applyProtection="1" quotePrefix="1">
      <alignment horizontal="right" vertical="center"/>
      <protection locked="0"/>
    </xf>
    <xf numFmtId="38" fontId="8" fillId="0" borderId="95" xfId="49" applyFont="1" applyFill="1" applyBorder="1" applyAlignment="1">
      <alignment vertical="center"/>
    </xf>
    <xf numFmtId="0" fontId="8" fillId="0" borderId="115" xfId="0" applyFont="1" applyFill="1" applyBorder="1" applyAlignment="1" applyProtection="1">
      <alignment vertical="center"/>
      <protection/>
    </xf>
    <xf numFmtId="0" fontId="8" fillId="0" borderId="107" xfId="0" applyFont="1" applyFill="1" applyBorder="1" applyAlignment="1" applyProtection="1">
      <alignment vertical="center"/>
      <protection/>
    </xf>
    <xf numFmtId="0" fontId="8" fillId="0" borderId="101" xfId="0" applyFont="1" applyFill="1" applyBorder="1" applyAlignment="1" applyProtection="1">
      <alignment vertical="center"/>
      <protection/>
    </xf>
    <xf numFmtId="38" fontId="8" fillId="0" borderId="0" xfId="49" applyFont="1" applyFill="1" applyAlignment="1">
      <alignment vertical="center"/>
    </xf>
    <xf numFmtId="38" fontId="8" fillId="0" borderId="116" xfId="49" applyFont="1" applyFill="1" applyBorder="1" applyAlignment="1" applyProtection="1">
      <alignment vertical="center"/>
      <protection/>
    </xf>
    <xf numFmtId="219" fontId="8" fillId="0" borderId="117" xfId="0" applyNumberFormat="1" applyFont="1" applyFill="1" applyBorder="1" applyAlignment="1" applyProtection="1">
      <alignment horizontal="center" vertical="center"/>
      <protection/>
    </xf>
    <xf numFmtId="223" fontId="8" fillId="0" borderId="118" xfId="0" applyNumberFormat="1" applyFont="1" applyFill="1" applyBorder="1" applyAlignment="1" applyProtection="1">
      <alignment horizontal="center" vertical="center"/>
      <protection/>
    </xf>
    <xf numFmtId="220" fontId="8" fillId="0" borderId="113" xfId="0" applyNumberFormat="1" applyFont="1" applyFill="1" applyBorder="1" applyAlignment="1" applyProtection="1">
      <alignment horizontal="center" vertical="center"/>
      <protection/>
    </xf>
    <xf numFmtId="38" fontId="8" fillId="0" borderId="107" xfId="49" applyFont="1" applyFill="1" applyBorder="1" applyAlignment="1" applyProtection="1" quotePrefix="1">
      <alignment horizontal="right" vertical="center"/>
      <protection locked="0"/>
    </xf>
    <xf numFmtId="0" fontId="8" fillId="0" borderId="30" xfId="0" applyFont="1" applyFill="1" applyBorder="1" applyAlignment="1" quotePrefix="1">
      <alignment horizontal="center" vertical="center"/>
    </xf>
    <xf numFmtId="0" fontId="8" fillId="0" borderId="29" xfId="0" applyFont="1" applyFill="1" applyBorder="1" applyAlignment="1" quotePrefix="1">
      <alignment horizontal="center" vertical="center"/>
    </xf>
    <xf numFmtId="222" fontId="8" fillId="0" borderId="119" xfId="0" applyNumberFormat="1" applyFont="1" applyFill="1" applyBorder="1" applyAlignment="1" applyProtection="1">
      <alignment horizontal="center" vertical="center"/>
      <protection/>
    </xf>
    <xf numFmtId="224" fontId="8" fillId="0" borderId="96" xfId="0" applyNumberFormat="1" applyFont="1" applyFill="1" applyBorder="1" applyAlignment="1" applyProtection="1">
      <alignment horizontal="center" vertical="center"/>
      <protection/>
    </xf>
    <xf numFmtId="0" fontId="8" fillId="0" borderId="100" xfId="0" applyFont="1" applyFill="1" applyBorder="1" applyAlignment="1">
      <alignment vertical="center"/>
    </xf>
    <xf numFmtId="38" fontId="8" fillId="0" borderId="99" xfId="49" applyFont="1" applyFill="1" applyBorder="1" applyAlignment="1" applyProtection="1">
      <alignment horizontal="right" vertical="center"/>
      <protection locked="0"/>
    </xf>
    <xf numFmtId="38" fontId="8" fillId="0" borderId="99" xfId="49" applyFont="1" applyFill="1" applyBorder="1" applyAlignment="1">
      <alignment vertical="center"/>
    </xf>
    <xf numFmtId="220" fontId="8" fillId="0" borderId="120" xfId="0" applyNumberFormat="1" applyFont="1" applyFill="1" applyBorder="1" applyAlignment="1" applyProtection="1">
      <alignment horizontal="center" vertical="center"/>
      <protection/>
    </xf>
    <xf numFmtId="38" fontId="8" fillId="0" borderId="103" xfId="49" applyFont="1" applyFill="1" applyBorder="1" applyAlignment="1">
      <alignment vertical="center"/>
    </xf>
    <xf numFmtId="219" fontId="8" fillId="0" borderId="119" xfId="0" applyNumberFormat="1" applyFont="1" applyFill="1" applyBorder="1" applyAlignment="1" applyProtection="1">
      <alignment horizontal="center" vertical="center"/>
      <protection/>
    </xf>
    <xf numFmtId="0" fontId="8" fillId="0" borderId="110" xfId="0" applyFont="1" applyFill="1" applyBorder="1" applyAlignment="1">
      <alignment vertical="center"/>
    </xf>
    <xf numFmtId="0" fontId="8" fillId="0" borderId="121" xfId="0" applyFont="1" applyFill="1" applyBorder="1" applyAlignment="1">
      <alignment vertical="center"/>
    </xf>
    <xf numFmtId="222" fontId="8" fillId="0" borderId="122" xfId="0" applyNumberFormat="1" applyFont="1" applyFill="1" applyBorder="1" applyAlignment="1" applyProtection="1">
      <alignment horizontal="center" vertical="center"/>
      <protection/>
    </xf>
    <xf numFmtId="38" fontId="8" fillId="0" borderId="123" xfId="49" applyFont="1" applyFill="1" applyBorder="1" applyAlignment="1" applyProtection="1">
      <alignment vertical="center"/>
      <protection/>
    </xf>
    <xf numFmtId="38" fontId="8" fillId="0" borderId="123" xfId="49" applyFont="1" applyFill="1" applyBorder="1" applyAlignment="1" applyProtection="1">
      <alignment vertical="center"/>
      <protection locked="0"/>
    </xf>
    <xf numFmtId="38" fontId="8" fillId="0" borderId="110" xfId="49" applyFont="1" applyFill="1" applyBorder="1" applyAlignment="1" applyProtection="1">
      <alignment vertical="center"/>
      <protection/>
    </xf>
    <xf numFmtId="38" fontId="8" fillId="0" borderId="123" xfId="49" applyFont="1" applyFill="1" applyBorder="1" applyAlignment="1" applyProtection="1">
      <alignment horizontal="right" vertical="center"/>
      <protection locked="0"/>
    </xf>
    <xf numFmtId="38" fontId="8" fillId="0" borderId="123" xfId="49" applyFont="1" applyFill="1" applyBorder="1" applyAlignment="1">
      <alignment vertical="center"/>
    </xf>
    <xf numFmtId="222" fontId="8" fillId="0" borderId="124" xfId="0" applyNumberFormat="1" applyFont="1" applyFill="1" applyBorder="1" applyAlignment="1" applyProtection="1">
      <alignment horizontal="center" vertical="center"/>
      <protection/>
    </xf>
    <xf numFmtId="220" fontId="8" fillId="0" borderId="96" xfId="0" applyNumberFormat="1" applyFont="1" applyFill="1" applyBorder="1" applyAlignment="1" applyProtection="1">
      <alignment horizontal="center" vertical="center"/>
      <protection/>
    </xf>
    <xf numFmtId="222" fontId="8" fillId="0" borderId="125" xfId="0" applyNumberFormat="1" applyFont="1" applyFill="1" applyBorder="1" applyAlignment="1" applyProtection="1">
      <alignment horizontal="center" vertical="center"/>
      <protection/>
    </xf>
    <xf numFmtId="38" fontId="8" fillId="0" borderId="126" xfId="49" applyFont="1" applyFill="1" applyBorder="1" applyAlignment="1" applyProtection="1">
      <alignment vertical="center"/>
      <protection/>
    </xf>
    <xf numFmtId="38" fontId="8" fillId="0" borderId="126" xfId="49" applyFont="1" applyFill="1" applyBorder="1" applyAlignment="1" applyProtection="1">
      <alignment vertical="center"/>
      <protection locked="0"/>
    </xf>
    <xf numFmtId="38" fontId="8" fillId="0" borderId="126" xfId="49" applyFont="1" applyFill="1" applyBorder="1" applyAlignment="1" applyProtection="1" quotePrefix="1">
      <alignment vertical="center"/>
      <protection locked="0"/>
    </xf>
    <xf numFmtId="38" fontId="8" fillId="0" borderId="126" xfId="49" applyFont="1" applyFill="1" applyBorder="1" applyAlignment="1">
      <alignment vertical="center"/>
    </xf>
    <xf numFmtId="38" fontId="8" fillId="0" borderId="127" xfId="49" applyFont="1" applyFill="1" applyBorder="1" applyAlignment="1" applyProtection="1">
      <alignment vertical="center"/>
      <protection locked="0"/>
    </xf>
    <xf numFmtId="38" fontId="8" fillId="0" borderId="118" xfId="49" applyFont="1" applyFill="1" applyBorder="1" applyAlignment="1" applyProtection="1">
      <alignment vertical="center"/>
      <protection/>
    </xf>
    <xf numFmtId="38" fontId="8" fillId="0" borderId="118" xfId="49" applyFont="1" applyFill="1" applyBorder="1" applyAlignment="1" applyProtection="1">
      <alignment vertical="center"/>
      <protection locked="0"/>
    </xf>
    <xf numFmtId="38" fontId="8" fillId="0" borderId="118" xfId="49" applyFont="1" applyFill="1" applyBorder="1" applyAlignment="1" applyProtection="1" quotePrefix="1">
      <alignment vertical="center"/>
      <protection locked="0"/>
    </xf>
    <xf numFmtId="38" fontId="8" fillId="0" borderId="118" xfId="49" applyFont="1" applyFill="1" applyBorder="1" applyAlignment="1">
      <alignment vertical="center"/>
    </xf>
    <xf numFmtId="38" fontId="8" fillId="0" borderId="128" xfId="49" applyFont="1" applyFill="1" applyBorder="1" applyAlignment="1" applyProtection="1">
      <alignment vertical="center"/>
      <protection locked="0"/>
    </xf>
    <xf numFmtId="224" fontId="8" fillId="0" borderId="88" xfId="0" applyNumberFormat="1" applyFont="1" applyFill="1" applyBorder="1" applyAlignment="1" applyProtection="1">
      <alignment horizontal="center" vertical="center"/>
      <protection/>
    </xf>
    <xf numFmtId="0" fontId="8" fillId="0" borderId="10" xfId="0" applyFont="1" applyFill="1" applyBorder="1" applyAlignment="1">
      <alignment vertical="center"/>
    </xf>
    <xf numFmtId="219" fontId="8" fillId="0" borderId="89" xfId="0" applyNumberFormat="1" applyFont="1" applyFill="1" applyBorder="1" applyAlignment="1" applyProtection="1">
      <alignment horizontal="center" vertical="center"/>
      <protection/>
    </xf>
    <xf numFmtId="38" fontId="8" fillId="0" borderId="56" xfId="49" applyFont="1" applyFill="1" applyBorder="1" applyAlignment="1" applyProtection="1">
      <alignment vertical="center"/>
      <protection locked="0"/>
    </xf>
    <xf numFmtId="38" fontId="8" fillId="0" borderId="56" xfId="49" applyFont="1" applyFill="1" applyBorder="1" applyAlignment="1" applyProtection="1">
      <alignment horizontal="right" vertical="center"/>
      <protection locked="0"/>
    </xf>
    <xf numFmtId="38" fontId="8" fillId="0" borderId="56" xfId="49" applyFont="1" applyFill="1" applyBorder="1" applyAlignment="1">
      <alignment horizontal="right" vertical="center"/>
    </xf>
    <xf numFmtId="222" fontId="8" fillId="0" borderId="129" xfId="0" applyNumberFormat="1" applyFont="1" applyFill="1" applyBorder="1" applyAlignment="1" applyProtection="1">
      <alignment horizontal="center" vertical="center"/>
      <protection/>
    </xf>
    <xf numFmtId="0" fontId="8" fillId="0" borderId="115" xfId="0" applyFont="1" applyFill="1" applyBorder="1" applyAlignment="1">
      <alignment vertical="center"/>
    </xf>
    <xf numFmtId="38" fontId="8" fillId="0" borderId="42" xfId="49" applyFont="1" applyFill="1" applyBorder="1" applyAlignment="1" applyProtection="1">
      <alignment vertical="center"/>
      <protection/>
    </xf>
    <xf numFmtId="38" fontId="8" fillId="0" borderId="42" xfId="49" applyFont="1" applyFill="1" applyBorder="1" applyAlignment="1" applyProtection="1">
      <alignment vertical="center"/>
      <protection locked="0"/>
    </xf>
    <xf numFmtId="38" fontId="8" fillId="0" borderId="115" xfId="49" applyFont="1" applyFill="1" applyBorder="1" applyAlignment="1" applyProtection="1">
      <alignment vertical="center"/>
      <protection/>
    </xf>
    <xf numFmtId="38" fontId="8" fillId="0" borderId="115" xfId="49" applyFont="1" applyFill="1" applyBorder="1" applyAlignment="1" applyProtection="1">
      <alignment horizontal="right" vertical="center"/>
      <protection locked="0"/>
    </xf>
    <xf numFmtId="38" fontId="8" fillId="0" borderId="30" xfId="49" applyFont="1" applyFill="1" applyBorder="1" applyAlignment="1" applyProtection="1">
      <alignment vertical="center"/>
      <protection locked="0"/>
    </xf>
    <xf numFmtId="38" fontId="8" fillId="0" borderId="30" xfId="49" applyFont="1" applyFill="1" applyBorder="1" applyAlignment="1">
      <alignment vertical="center"/>
    </xf>
    <xf numFmtId="38" fontId="8" fillId="0" borderId="115" xfId="49" applyFont="1" applyFill="1" applyBorder="1" applyAlignment="1" applyProtection="1">
      <alignment vertical="center"/>
      <protection locked="0"/>
    </xf>
    <xf numFmtId="38" fontId="8" fillId="0" borderId="98" xfId="49" applyFont="1" applyFill="1" applyBorder="1" applyAlignment="1" applyProtection="1">
      <alignment vertical="center"/>
      <protection/>
    </xf>
    <xf numFmtId="38" fontId="8" fillId="0" borderId="105" xfId="49" applyFont="1" applyFill="1" applyBorder="1" applyAlignment="1" applyProtection="1">
      <alignment vertical="center"/>
      <protection/>
    </xf>
    <xf numFmtId="226" fontId="8" fillId="0" borderId="96" xfId="0" applyNumberFormat="1" applyFont="1" applyFill="1" applyBorder="1" applyAlignment="1" applyProtection="1">
      <alignment horizontal="center" vertical="center"/>
      <protection/>
    </xf>
    <xf numFmtId="38" fontId="8" fillId="0" borderId="95" xfId="49" applyFont="1" applyFill="1" applyBorder="1" applyAlignment="1" applyProtection="1">
      <alignment vertical="center"/>
      <protection/>
    </xf>
    <xf numFmtId="222" fontId="8" fillId="0" borderId="130" xfId="0" applyNumberFormat="1" applyFont="1" applyFill="1" applyBorder="1" applyAlignment="1" applyProtection="1">
      <alignment horizontal="center" vertical="center"/>
      <protection/>
    </xf>
    <xf numFmtId="0" fontId="8" fillId="0" borderId="11" xfId="0" applyFont="1" applyFill="1" applyBorder="1" applyAlignment="1">
      <alignment vertical="center"/>
    </xf>
    <xf numFmtId="223" fontId="8" fillId="0" borderId="131" xfId="0" applyNumberFormat="1" applyFont="1" applyFill="1" applyBorder="1" applyAlignment="1" applyProtection="1">
      <alignment horizontal="center" vertical="center"/>
      <protection/>
    </xf>
    <xf numFmtId="38" fontId="8" fillId="0" borderId="57" xfId="49" applyFont="1" applyFill="1" applyBorder="1" applyAlignment="1" applyProtection="1">
      <alignment vertical="center"/>
      <protection locked="0"/>
    </xf>
    <xf numFmtId="38" fontId="8" fillId="0" borderId="57" xfId="49" applyFont="1" applyFill="1" applyBorder="1" applyAlignment="1">
      <alignment vertical="center"/>
    </xf>
    <xf numFmtId="38" fontId="8" fillId="0" borderId="57" xfId="49" applyFont="1" applyFill="1" applyBorder="1" applyAlignment="1" applyProtection="1">
      <alignment horizontal="right" vertical="center"/>
      <protection locked="0"/>
    </xf>
    <xf numFmtId="223" fontId="8" fillId="0" borderId="132" xfId="0" applyNumberFormat="1" applyFont="1" applyFill="1" applyBorder="1" applyAlignment="1" applyProtection="1">
      <alignment horizontal="center" vertical="center"/>
      <protection/>
    </xf>
    <xf numFmtId="0" fontId="8" fillId="0" borderId="133" xfId="0" applyFont="1" applyFill="1" applyBorder="1" applyAlignment="1">
      <alignment vertical="center"/>
    </xf>
    <xf numFmtId="57" fontId="8" fillId="0" borderId="0" xfId="0" applyNumberFormat="1" applyFont="1" applyFill="1" applyAlignment="1">
      <alignment horizontal="center" vertical="center"/>
    </xf>
    <xf numFmtId="38" fontId="8" fillId="0" borderId="134" xfId="49" applyFont="1" applyFill="1" applyBorder="1" applyAlignment="1">
      <alignment vertical="center"/>
    </xf>
    <xf numFmtId="222" fontId="8" fillId="0" borderId="135" xfId="0" applyNumberFormat="1" applyFont="1" applyFill="1" applyBorder="1" applyAlignment="1" applyProtection="1">
      <alignment horizontal="center" vertical="center"/>
      <protection/>
    </xf>
    <xf numFmtId="223" fontId="8" fillId="0" borderId="124" xfId="0" applyNumberFormat="1" applyFont="1" applyFill="1" applyBorder="1" applyAlignment="1" applyProtection="1">
      <alignment horizontal="center" vertical="center"/>
      <protection/>
    </xf>
    <xf numFmtId="0" fontId="8" fillId="0" borderId="134" xfId="0" applyFont="1" applyFill="1" applyBorder="1" applyAlignment="1">
      <alignment vertical="center"/>
    </xf>
    <xf numFmtId="222" fontId="8" fillId="0" borderId="136" xfId="0" applyNumberFormat="1" applyFont="1" applyFill="1" applyBorder="1" applyAlignment="1" applyProtection="1">
      <alignment horizontal="center" vertical="center"/>
      <protection/>
    </xf>
    <xf numFmtId="38" fontId="8" fillId="0" borderId="137" xfId="49" applyFont="1" applyFill="1" applyBorder="1" applyAlignment="1" applyProtection="1">
      <alignment vertical="center"/>
      <protection/>
    </xf>
    <xf numFmtId="38" fontId="8" fillId="0" borderId="137" xfId="49" applyFont="1" applyFill="1" applyBorder="1" applyAlignment="1" applyProtection="1">
      <alignment vertical="center"/>
      <protection locked="0"/>
    </xf>
    <xf numFmtId="38" fontId="8" fillId="0" borderId="138" xfId="49" applyFont="1" applyFill="1" applyBorder="1" applyAlignment="1" applyProtection="1">
      <alignment vertical="center"/>
      <protection/>
    </xf>
    <xf numFmtId="38" fontId="8" fillId="0" borderId="138" xfId="49" applyFont="1" applyFill="1" applyBorder="1" applyAlignment="1" applyProtection="1">
      <alignment vertical="center"/>
      <protection locked="0"/>
    </xf>
    <xf numFmtId="38" fontId="8" fillId="0" borderId="138" xfId="49" applyFont="1" applyFill="1" applyBorder="1" applyAlignment="1" applyProtection="1">
      <alignment horizontal="right" vertical="center"/>
      <protection locked="0"/>
    </xf>
    <xf numFmtId="38" fontId="8" fillId="0" borderId="138" xfId="49" applyFont="1" applyFill="1" applyBorder="1" applyAlignment="1">
      <alignment vertical="center"/>
    </xf>
    <xf numFmtId="222" fontId="8" fillId="0" borderId="139" xfId="0" applyNumberFormat="1" applyFont="1" applyFill="1" applyBorder="1" applyAlignment="1" applyProtection="1">
      <alignment horizontal="center" vertical="center"/>
      <protection/>
    </xf>
    <xf numFmtId="179" fontId="8" fillId="0" borderId="19" xfId="0" applyNumberFormat="1" applyFont="1" applyFill="1" applyBorder="1" applyAlignment="1">
      <alignment horizontal="center" vertical="center"/>
    </xf>
    <xf numFmtId="0" fontId="8" fillId="0" borderId="140" xfId="0" applyFont="1" applyFill="1" applyBorder="1" applyAlignment="1">
      <alignment horizontal="distributed" vertical="center"/>
    </xf>
    <xf numFmtId="223" fontId="8" fillId="0" borderId="42" xfId="0" applyNumberFormat="1" applyFont="1" applyFill="1" applyBorder="1" applyAlignment="1" applyProtection="1">
      <alignment horizontal="center" vertical="center"/>
      <protection/>
    </xf>
    <xf numFmtId="179" fontId="8" fillId="0" borderId="141" xfId="0" applyNumberFormat="1" applyFont="1" applyFill="1" applyBorder="1" applyAlignment="1">
      <alignment horizontal="center" vertical="center"/>
    </xf>
    <xf numFmtId="179" fontId="8" fillId="0" borderId="47" xfId="0" applyNumberFormat="1" applyFont="1" applyFill="1" applyBorder="1" applyAlignment="1">
      <alignment horizontal="center" vertical="center"/>
    </xf>
    <xf numFmtId="222" fontId="8" fillId="0" borderId="142" xfId="0" applyNumberFormat="1" applyFont="1" applyFill="1" applyBorder="1" applyAlignment="1" applyProtection="1">
      <alignment horizontal="center" vertical="center"/>
      <protection/>
    </xf>
    <xf numFmtId="223" fontId="8" fillId="0" borderId="130" xfId="0" applyNumberFormat="1" applyFont="1" applyFill="1" applyBorder="1" applyAlignment="1" applyProtection="1">
      <alignment horizontal="center" vertical="center"/>
      <protection/>
    </xf>
    <xf numFmtId="0" fontId="8" fillId="0" borderId="98" xfId="0" applyFont="1" applyFill="1" applyBorder="1" applyAlignment="1" applyProtection="1">
      <alignment horizontal="distributed" vertical="center"/>
      <protection/>
    </xf>
    <xf numFmtId="0" fontId="8" fillId="0" borderId="98" xfId="0" applyFont="1" applyBorder="1" applyAlignment="1" applyProtection="1">
      <alignment horizontal="distributed" vertical="center"/>
      <protection/>
    </xf>
    <xf numFmtId="0" fontId="8" fillId="0" borderId="95" xfId="0" applyFont="1" applyFill="1" applyBorder="1" applyAlignment="1" applyProtection="1">
      <alignment horizontal="distributed" vertical="center"/>
      <protection/>
    </xf>
    <xf numFmtId="0" fontId="8" fillId="0" borderId="134" xfId="0" applyFont="1" applyFill="1" applyBorder="1" applyAlignment="1" applyProtection="1">
      <alignment horizontal="distributed" vertical="center"/>
      <protection/>
    </xf>
    <xf numFmtId="0" fontId="8" fillId="0" borderId="105" xfId="0" applyFont="1" applyFill="1" applyBorder="1" applyAlignment="1" applyProtection="1">
      <alignment horizontal="distributed" vertical="center"/>
      <protection/>
    </xf>
    <xf numFmtId="0" fontId="8" fillId="0" borderId="95" xfId="0" applyFont="1" applyBorder="1" applyAlignment="1" applyProtection="1">
      <alignment horizontal="distributed" vertical="center"/>
      <protection/>
    </xf>
    <xf numFmtId="0" fontId="8" fillId="0" borderId="105" xfId="0" applyFont="1" applyBorder="1" applyAlignment="1" applyProtection="1">
      <alignment horizontal="distributed" vertical="center"/>
      <protection/>
    </xf>
    <xf numFmtId="0" fontId="8" fillId="0" borderId="134" xfId="0" applyFont="1" applyBorder="1" applyAlignment="1" applyProtection="1">
      <alignment horizontal="distributed" vertical="center"/>
      <protection/>
    </xf>
    <xf numFmtId="0" fontId="8" fillId="0" borderId="19"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38" fontId="8" fillId="0" borderId="10" xfId="49" applyFont="1" applyFill="1" applyBorder="1" applyAlignment="1" applyProtection="1">
      <alignment vertical="center"/>
      <protection/>
    </xf>
    <xf numFmtId="38" fontId="8" fillId="0" borderId="12" xfId="49" applyFont="1" applyFill="1" applyBorder="1" applyAlignment="1" applyProtection="1">
      <alignment vertical="center"/>
      <protection/>
    </xf>
    <xf numFmtId="38" fontId="8" fillId="0" borderId="94" xfId="49" applyFont="1" applyFill="1" applyBorder="1" applyAlignment="1" applyProtection="1">
      <alignment vertical="center"/>
      <protection locked="0"/>
    </xf>
    <xf numFmtId="38" fontId="8" fillId="0" borderId="95" xfId="49" applyFont="1" applyFill="1" applyBorder="1" applyAlignment="1" applyProtection="1">
      <alignment vertical="center"/>
      <protection locked="0"/>
    </xf>
    <xf numFmtId="0" fontId="8" fillId="0" borderId="138" xfId="0" applyFont="1" applyFill="1" applyBorder="1" applyAlignment="1" applyProtection="1">
      <alignment horizontal="center" vertical="center"/>
      <protection locked="0"/>
    </xf>
    <xf numFmtId="0" fontId="8" fillId="0" borderId="143" xfId="0" applyFont="1" applyFill="1" applyBorder="1" applyAlignment="1" applyProtection="1">
      <alignment horizontal="center" vertical="center"/>
      <protection locked="0"/>
    </xf>
    <xf numFmtId="38" fontId="8" fillId="0" borderId="11" xfId="49" applyFont="1" applyFill="1" applyBorder="1" applyAlignment="1" applyProtection="1">
      <alignment vertical="center"/>
      <protection locked="0"/>
    </xf>
    <xf numFmtId="38" fontId="0" fillId="0" borderId="55" xfId="49" applyFont="1" applyFill="1" applyBorder="1" applyAlignment="1">
      <alignment vertical="center"/>
    </xf>
    <xf numFmtId="0" fontId="8" fillId="0" borderId="100"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38" fontId="8" fillId="0" borderId="115" xfId="49" applyFont="1" applyFill="1" applyBorder="1" applyAlignment="1" applyProtection="1">
      <alignment horizontal="right" vertical="center"/>
      <protection locked="0"/>
    </xf>
    <xf numFmtId="38" fontId="8" fillId="0" borderId="133" xfId="49" applyFont="1" applyFill="1" applyBorder="1" applyAlignment="1" applyProtection="1">
      <alignment horizontal="right" vertical="center"/>
      <protection locked="0"/>
    </xf>
    <xf numFmtId="38" fontId="8" fillId="0" borderId="101" xfId="49" applyFont="1" applyFill="1" applyBorder="1" applyAlignment="1" applyProtection="1">
      <alignment vertical="center"/>
      <protection locked="0"/>
    </xf>
    <xf numFmtId="38" fontId="8" fillId="0" borderId="102" xfId="49" applyFont="1" applyFill="1" applyBorder="1" applyAlignment="1" applyProtection="1">
      <alignment vertical="center"/>
      <protection locked="0"/>
    </xf>
    <xf numFmtId="38" fontId="8" fillId="0" borderId="10" xfId="49" applyFont="1" applyFill="1" applyBorder="1" applyAlignment="1" applyProtection="1">
      <alignment vertical="center"/>
      <protection locked="0"/>
    </xf>
    <xf numFmtId="38" fontId="8" fillId="0" borderId="12" xfId="49" applyFont="1" applyFill="1" applyBorder="1" applyAlignment="1" applyProtection="1">
      <alignment vertical="center"/>
      <protection locked="0"/>
    </xf>
    <xf numFmtId="38" fontId="8" fillId="0" borderId="11" xfId="49" applyFont="1" applyFill="1" applyBorder="1" applyAlignment="1" applyProtection="1">
      <alignment vertical="center"/>
      <protection/>
    </xf>
    <xf numFmtId="38" fontId="8" fillId="0" borderId="55" xfId="49" applyFont="1" applyFill="1" applyBorder="1" applyAlignment="1" applyProtection="1">
      <alignment vertical="center"/>
      <protection/>
    </xf>
    <xf numFmtId="38" fontId="0" fillId="0" borderId="95" xfId="49" applyFont="1" applyFill="1" applyBorder="1" applyAlignment="1">
      <alignment vertical="center"/>
    </xf>
    <xf numFmtId="38" fontId="8" fillId="0" borderId="55" xfId="49" applyFont="1" applyFill="1" applyBorder="1" applyAlignment="1" applyProtection="1">
      <alignment vertical="center"/>
      <protection locked="0"/>
    </xf>
    <xf numFmtId="38" fontId="8" fillId="0" borderId="94" xfId="49" applyFont="1" applyFill="1" applyBorder="1" applyAlignment="1" applyProtection="1">
      <alignment horizontal="right" vertical="center"/>
      <protection locked="0"/>
    </xf>
    <xf numFmtId="38" fontId="8" fillId="0" borderId="95" xfId="49" applyFont="1" applyFill="1" applyBorder="1" applyAlignment="1" applyProtection="1">
      <alignment horizontal="right" vertical="center"/>
      <protection locked="0"/>
    </xf>
    <xf numFmtId="38" fontId="0" fillId="0" borderId="102" xfId="49" applyFont="1" applyFill="1" applyBorder="1" applyAlignment="1">
      <alignment vertical="center"/>
    </xf>
    <xf numFmtId="0" fontId="8" fillId="0" borderId="144" xfId="0" applyFont="1" applyFill="1" applyBorder="1" applyAlignment="1" applyProtection="1">
      <alignment horizontal="center" vertical="center"/>
      <protection locked="0"/>
    </xf>
    <xf numFmtId="0" fontId="8" fillId="0" borderId="104" xfId="0" applyFont="1" applyFill="1" applyBorder="1" applyAlignment="1">
      <alignment horizontal="center" vertical="center"/>
    </xf>
    <xf numFmtId="0" fontId="8" fillId="0" borderId="145" xfId="0" applyFont="1" applyFill="1" applyBorder="1" applyAlignment="1">
      <alignment horizontal="center" vertical="center"/>
    </xf>
    <xf numFmtId="38" fontId="8" fillId="0" borderId="74" xfId="49" applyFont="1" applyFill="1" applyBorder="1" applyAlignment="1" applyProtection="1">
      <alignment vertical="center"/>
      <protection/>
    </xf>
    <xf numFmtId="38" fontId="8" fillId="0" borderId="75" xfId="49" applyFont="1" applyFill="1" applyBorder="1" applyAlignment="1" applyProtection="1">
      <alignment vertical="center"/>
      <protection/>
    </xf>
    <xf numFmtId="38" fontId="8" fillId="0" borderId="138" xfId="49" applyFont="1" applyFill="1" applyBorder="1" applyAlignment="1" applyProtection="1">
      <alignment vertical="center"/>
      <protection locked="0"/>
    </xf>
    <xf numFmtId="38" fontId="8" fillId="0" borderId="143" xfId="49" applyFont="1" applyFill="1" applyBorder="1" applyAlignment="1" applyProtection="1">
      <alignment vertical="center"/>
      <protection locked="0"/>
    </xf>
    <xf numFmtId="38" fontId="8" fillId="0" borderId="100" xfId="49" applyFont="1" applyFill="1" applyBorder="1" applyAlignment="1" applyProtection="1">
      <alignment horizontal="right" vertical="center"/>
      <protection locked="0"/>
    </xf>
    <xf numFmtId="38" fontId="8" fillId="0" borderId="98" xfId="49" applyFont="1" applyFill="1" applyBorder="1" applyAlignment="1" applyProtection="1">
      <alignment horizontal="right" vertical="center"/>
      <protection locked="0"/>
    </xf>
    <xf numFmtId="38" fontId="8" fillId="0" borderId="108" xfId="49" applyFont="1" applyFill="1" applyBorder="1" applyAlignment="1" applyProtection="1">
      <alignment vertical="center"/>
      <protection locked="0"/>
    </xf>
    <xf numFmtId="38" fontId="8" fillId="0" borderId="105" xfId="49" applyFont="1" applyFill="1" applyBorder="1" applyAlignment="1" applyProtection="1">
      <alignment vertical="center"/>
      <protection locked="0"/>
    </xf>
    <xf numFmtId="0" fontId="8" fillId="0" borderId="94" xfId="0" applyFont="1" applyFill="1" applyBorder="1" applyAlignment="1" applyProtection="1">
      <alignment horizontal="center" vertical="center"/>
      <protection locked="0"/>
    </xf>
    <xf numFmtId="0" fontId="8" fillId="0" borderId="146" xfId="0" applyFont="1" applyFill="1" applyBorder="1" applyAlignment="1" applyProtection="1">
      <alignment horizontal="center" vertical="center"/>
      <protection locked="0"/>
    </xf>
    <xf numFmtId="38" fontId="8" fillId="0" borderId="100" xfId="49" applyFont="1" applyFill="1" applyBorder="1" applyAlignment="1" applyProtection="1">
      <alignment vertical="center"/>
      <protection locked="0"/>
    </xf>
    <xf numFmtId="38" fontId="8" fillId="0" borderId="98" xfId="49" applyFont="1" applyFill="1" applyBorder="1" applyAlignment="1" applyProtection="1">
      <alignment vertical="center"/>
      <protection locked="0"/>
    </xf>
    <xf numFmtId="38" fontId="8" fillId="0" borderId="104" xfId="49" applyFont="1" applyFill="1" applyBorder="1" applyAlignment="1" applyProtection="1">
      <alignment vertical="center"/>
      <protection locked="0"/>
    </xf>
    <xf numFmtId="38" fontId="0" fillId="0" borderId="134" xfId="49" applyFont="1" applyFill="1" applyBorder="1" applyAlignment="1">
      <alignment vertical="center"/>
    </xf>
    <xf numFmtId="0" fontId="8" fillId="0" borderId="98" xfId="0" applyFont="1" applyFill="1" applyBorder="1" applyAlignment="1" applyProtection="1" quotePrefix="1">
      <alignment horizontal="center" vertical="center"/>
      <protection locked="0"/>
    </xf>
    <xf numFmtId="38" fontId="0" fillId="0" borderId="134" xfId="49" applyFont="1" applyFill="1" applyBorder="1" applyAlignment="1">
      <alignment/>
    </xf>
    <xf numFmtId="38" fontId="0" fillId="0" borderId="95" xfId="49" applyFont="1" applyFill="1" applyBorder="1" applyAlignment="1">
      <alignment/>
    </xf>
    <xf numFmtId="0" fontId="8" fillId="0" borderId="95" xfId="0" applyFont="1" applyFill="1" applyBorder="1" applyAlignment="1" applyProtection="1" quotePrefix="1">
      <alignment horizontal="center" vertical="center"/>
      <protection locked="0"/>
    </xf>
    <xf numFmtId="38" fontId="8" fillId="0" borderId="110" xfId="49" applyFont="1" applyFill="1" applyBorder="1" applyAlignment="1" applyProtection="1">
      <alignment vertical="center"/>
      <protection locked="0"/>
    </xf>
    <xf numFmtId="38" fontId="8" fillId="0" borderId="121" xfId="49" applyFont="1" applyFill="1" applyBorder="1" applyAlignment="1" applyProtection="1">
      <alignment vertical="center"/>
      <protection locked="0"/>
    </xf>
    <xf numFmtId="0" fontId="8" fillId="0" borderId="30"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147" xfId="0" applyFont="1" applyFill="1" applyBorder="1" applyAlignment="1" applyProtection="1">
      <alignment horizontal="center" vertical="center"/>
      <protection locked="0"/>
    </xf>
    <xf numFmtId="0" fontId="8" fillId="0" borderId="95" xfId="0" applyFont="1" applyFill="1" applyBorder="1" applyAlignment="1" applyProtection="1">
      <alignment horizontal="center" vertical="center"/>
      <protection locked="0"/>
    </xf>
    <xf numFmtId="0" fontId="8" fillId="0" borderId="101" xfId="0" applyFont="1" applyFill="1" applyBorder="1" applyAlignment="1" applyProtection="1">
      <alignment horizontal="center" vertical="center"/>
      <protection locked="0"/>
    </xf>
    <xf numFmtId="0" fontId="8" fillId="0" borderId="148" xfId="0" applyFont="1" applyFill="1" applyBorder="1" applyAlignment="1" applyProtection="1">
      <alignment horizontal="center" vertical="center"/>
      <protection locked="0"/>
    </xf>
    <xf numFmtId="0" fontId="8" fillId="0" borderId="104" xfId="0" applyFont="1" applyFill="1" applyBorder="1" applyAlignment="1" applyProtection="1">
      <alignment horizontal="center" vertical="center"/>
      <protection locked="0"/>
    </xf>
    <xf numFmtId="0" fontId="8" fillId="0" borderId="145" xfId="0" applyFont="1" applyFill="1" applyBorder="1" applyAlignment="1" applyProtection="1">
      <alignment horizontal="center" vertical="center"/>
      <protection locked="0"/>
    </xf>
    <xf numFmtId="0" fontId="8" fillId="0" borderId="146" xfId="0" applyFont="1" applyFill="1" applyBorder="1" applyAlignment="1" applyProtection="1">
      <alignment/>
      <protection locked="0"/>
    </xf>
    <xf numFmtId="0" fontId="8" fillId="0" borderId="108" xfId="0" applyFont="1" applyFill="1" applyBorder="1" applyAlignment="1" applyProtection="1">
      <alignment horizontal="center" vertical="center"/>
      <protection locked="0"/>
    </xf>
    <xf numFmtId="0" fontId="8" fillId="0" borderId="149" xfId="0" applyFont="1" applyFill="1" applyBorder="1" applyAlignment="1" applyProtection="1">
      <alignment horizontal="center" vertical="center"/>
      <protection locked="0"/>
    </xf>
    <xf numFmtId="0" fontId="8" fillId="0" borderId="115" xfId="0" applyFont="1" applyFill="1" applyBorder="1" applyAlignment="1" applyProtection="1">
      <alignment horizontal="center" vertical="center"/>
      <protection locked="0"/>
    </xf>
    <xf numFmtId="0" fontId="8" fillId="0" borderId="15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10" xfId="0" applyFont="1" applyFill="1" applyBorder="1" applyAlignment="1" applyProtection="1">
      <alignment horizontal="center" vertical="center"/>
      <protection locked="0"/>
    </xf>
    <xf numFmtId="0" fontId="8" fillId="0" borderId="151" xfId="0" applyFont="1" applyFill="1" applyBorder="1" applyAlignment="1" applyProtection="1">
      <alignment horizontal="center" vertical="center"/>
      <protection locked="0"/>
    </xf>
    <xf numFmtId="38" fontId="0" fillId="0" borderId="98" xfId="49" applyFont="1" applyFill="1" applyBorder="1" applyAlignment="1">
      <alignment/>
    </xf>
    <xf numFmtId="38" fontId="8" fillId="0" borderId="114" xfId="49" applyFont="1" applyFill="1" applyBorder="1" applyAlignment="1">
      <alignment vertical="center"/>
    </xf>
    <xf numFmtId="38" fontId="8" fillId="0" borderId="152" xfId="49" applyFont="1" applyFill="1" applyBorder="1" applyAlignment="1">
      <alignment vertical="center"/>
    </xf>
    <xf numFmtId="0" fontId="8" fillId="0" borderId="11"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83" xfId="0" applyFont="1" applyFill="1" applyBorder="1" applyAlignment="1" applyProtection="1">
      <alignment horizontal="center" vertical="center" wrapText="1"/>
      <protection/>
    </xf>
    <xf numFmtId="0" fontId="8" fillId="0" borderId="84" xfId="0" applyFont="1" applyFill="1" applyBorder="1" applyAlignment="1" applyProtection="1">
      <alignment horizontal="center" vertical="center" wrapText="1"/>
      <protection/>
    </xf>
    <xf numFmtId="0" fontId="8" fillId="0" borderId="114" xfId="0" applyFont="1" applyFill="1" applyBorder="1" applyAlignment="1" applyProtection="1">
      <alignment horizontal="center" vertical="center"/>
      <protection locked="0"/>
    </xf>
    <xf numFmtId="0" fontId="8" fillId="0" borderId="152" xfId="0" applyFont="1" applyFill="1" applyBorder="1" applyAlignment="1" applyProtection="1" quotePrefix="1">
      <alignment horizontal="center" vertical="center"/>
      <protection locked="0"/>
    </xf>
    <xf numFmtId="38" fontId="0" fillId="0" borderId="12" xfId="49" applyFont="1" applyFill="1" applyBorder="1" applyAlignment="1">
      <alignment/>
    </xf>
    <xf numFmtId="0" fontId="8" fillId="0" borderId="153" xfId="0"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wrapText="1"/>
      <protection/>
    </xf>
    <xf numFmtId="0" fontId="0" fillId="0" borderId="55" xfId="0" applyFont="1" applyFill="1" applyBorder="1" applyAlignment="1">
      <alignment horizontal="center" vertical="center" wrapText="1"/>
    </xf>
    <xf numFmtId="0" fontId="0" fillId="0" borderId="66" xfId="0" applyFont="1" applyFill="1" applyBorder="1" applyAlignment="1">
      <alignment horizontal="center" vertical="center" wrapText="1"/>
    </xf>
    <xf numFmtId="181" fontId="8" fillId="0" borderId="80" xfId="0" applyNumberFormat="1" applyFont="1" applyFill="1" applyBorder="1" applyAlignment="1" applyProtection="1">
      <alignment horizontal="center" vertical="center" wrapText="1"/>
      <protection/>
    </xf>
    <xf numFmtId="181" fontId="8" fillId="0" borderId="34" xfId="0" applyNumberFormat="1" applyFont="1" applyFill="1" applyBorder="1" applyAlignment="1" applyProtection="1">
      <alignment horizontal="center" vertical="center" wrapText="1"/>
      <protection/>
    </xf>
    <xf numFmtId="181" fontId="8" fillId="0" borderId="35" xfId="0" applyNumberFormat="1" applyFont="1" applyFill="1" applyBorder="1" applyAlignment="1" applyProtection="1">
      <alignment horizontal="center" vertical="center" wrapText="1"/>
      <protection/>
    </xf>
    <xf numFmtId="0" fontId="8" fillId="0" borderId="27" xfId="0" applyFont="1" applyFill="1" applyBorder="1" applyAlignment="1">
      <alignment horizontal="distributed" vertical="center" wrapText="1" indent="1"/>
    </xf>
    <xf numFmtId="0" fontId="8" fillId="0" borderId="36" xfId="0" applyFont="1" applyFill="1" applyBorder="1" applyAlignment="1">
      <alignment horizontal="distributed" indent="1"/>
    </xf>
    <xf numFmtId="0" fontId="8" fillId="0" borderId="30" xfId="0" applyFont="1" applyFill="1" applyBorder="1" applyAlignment="1">
      <alignment horizontal="distributed" indent="1"/>
    </xf>
    <xf numFmtId="0" fontId="8" fillId="0" borderId="29" xfId="0" applyFont="1" applyFill="1" applyBorder="1" applyAlignment="1">
      <alignment horizontal="distributed" indent="1"/>
    </xf>
    <xf numFmtId="0" fontId="8" fillId="0" borderId="83" xfId="0" applyFont="1" applyFill="1" applyBorder="1" applyAlignment="1">
      <alignment horizontal="distributed" indent="1"/>
    </xf>
    <xf numFmtId="0" fontId="8" fillId="0" borderId="66" xfId="0" applyFont="1" applyFill="1" applyBorder="1" applyAlignment="1">
      <alignment horizontal="distributed" indent="1"/>
    </xf>
    <xf numFmtId="181" fontId="8" fillId="0" borderId="27" xfId="0" applyNumberFormat="1"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93"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wrapText="1"/>
      <protection/>
    </xf>
    <xf numFmtId="0" fontId="8" fillId="0" borderId="154"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155" xfId="0" applyFont="1" applyFill="1" applyBorder="1" applyAlignment="1">
      <alignment horizontal="distributed" vertical="center" indent="3"/>
    </xf>
    <xf numFmtId="0" fontId="8" fillId="0" borderId="79" xfId="0" applyFont="1" applyFill="1" applyBorder="1" applyAlignment="1">
      <alignment horizontal="distributed" vertical="center" indent="3"/>
    </xf>
    <xf numFmtId="0" fontId="8" fillId="0" borderId="36" xfId="0" applyFont="1" applyFill="1" applyBorder="1" applyAlignment="1">
      <alignment horizontal="distributed" vertical="center" indent="3"/>
    </xf>
    <xf numFmtId="0" fontId="8" fillId="0" borderId="51" xfId="0" applyFont="1" applyFill="1" applyBorder="1" applyAlignment="1">
      <alignment horizontal="distributed" vertical="center" indent="3"/>
    </xf>
    <xf numFmtId="0" fontId="8" fillId="0" borderId="41" xfId="0" applyFont="1" applyFill="1" applyBorder="1" applyAlignment="1">
      <alignment horizontal="distributed" vertical="center" indent="3"/>
    </xf>
    <xf numFmtId="0" fontId="8" fillId="0" borderId="133" xfId="0" applyFont="1" applyFill="1" applyBorder="1" applyAlignment="1">
      <alignment horizontal="distributed" vertical="center" indent="3"/>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181" fontId="8" fillId="0" borderId="156" xfId="0" applyNumberFormat="1" applyFont="1" applyFill="1" applyBorder="1" applyAlignment="1">
      <alignment horizontal="center" vertical="center"/>
    </xf>
    <xf numFmtId="181" fontId="8" fillId="0" borderId="157" xfId="0" applyNumberFormat="1" applyFont="1" applyFill="1" applyBorder="1" applyAlignment="1">
      <alignment horizontal="center" vertical="center"/>
    </xf>
    <xf numFmtId="181" fontId="8" fillId="0" borderId="158" xfId="0" applyNumberFormat="1" applyFont="1" applyFill="1" applyBorder="1" applyAlignment="1">
      <alignment horizontal="center" vertical="center"/>
    </xf>
    <xf numFmtId="181" fontId="8" fillId="0" borderId="34" xfId="0" applyNumberFormat="1" applyFont="1" applyFill="1" applyBorder="1" applyAlignment="1">
      <alignment horizontal="center" vertical="center" wrapText="1"/>
    </xf>
    <xf numFmtId="181" fontId="8" fillId="0" borderId="35" xfId="0" applyNumberFormat="1" applyFont="1" applyFill="1" applyBorder="1" applyAlignment="1">
      <alignment horizontal="center" vertical="center" wrapText="1"/>
    </xf>
    <xf numFmtId="181" fontId="8" fillId="0" borderId="80"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2"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wrapText="1"/>
      <protection/>
    </xf>
    <xf numFmtId="0" fontId="8" fillId="0" borderId="159" xfId="0" applyFont="1" applyFill="1" applyBorder="1" applyAlignment="1" applyProtection="1">
      <alignment horizontal="center" vertical="center"/>
      <protection locked="0"/>
    </xf>
    <xf numFmtId="0" fontId="8" fillId="0" borderId="2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134" xfId="0" applyFont="1" applyFill="1" applyBorder="1" applyAlignment="1" applyProtection="1" quotePrefix="1">
      <alignment horizontal="center" vertical="center"/>
      <protection locked="0"/>
    </xf>
    <xf numFmtId="0" fontId="8" fillId="0" borderId="155"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7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05" xfId="0" applyFont="1" applyFill="1" applyBorder="1" applyAlignment="1" applyProtection="1" quotePrefix="1">
      <alignment horizontal="center" vertical="center"/>
      <protection locked="0"/>
    </xf>
    <xf numFmtId="0" fontId="8" fillId="0" borderId="102" xfId="0" applyFont="1" applyFill="1" applyBorder="1" applyAlignment="1" applyProtection="1" quotePrefix="1">
      <alignment horizontal="center" vertical="center"/>
      <protection locked="0"/>
    </xf>
    <xf numFmtId="0" fontId="8" fillId="0" borderId="133" xfId="0" applyFont="1" applyFill="1" applyBorder="1" applyAlignment="1" applyProtection="1">
      <alignment horizontal="center" vertical="center"/>
      <protection locked="0"/>
    </xf>
    <xf numFmtId="0" fontId="8" fillId="0" borderId="134" xfId="0" applyFont="1" applyFill="1" applyBorder="1" applyAlignment="1" applyProtection="1">
      <alignment horizontal="center" vertical="center"/>
      <protection locked="0"/>
    </xf>
    <xf numFmtId="0" fontId="8" fillId="0" borderId="160" xfId="0" applyFont="1" applyFill="1" applyBorder="1" applyAlignment="1" applyProtection="1">
      <alignment horizontal="center" vertical="center"/>
      <protection locked="0"/>
    </xf>
    <xf numFmtId="0" fontId="8" fillId="0" borderId="161" xfId="0" applyFont="1" applyFill="1" applyBorder="1" applyAlignment="1" applyProtection="1" quotePrefix="1">
      <alignment horizontal="center" vertical="center"/>
      <protection locked="0"/>
    </xf>
    <xf numFmtId="56" fontId="8" fillId="0" borderId="94" xfId="0" applyNumberFormat="1" applyFont="1" applyFill="1" applyBorder="1" applyAlignment="1" applyProtection="1">
      <alignment horizontal="center" vertical="center"/>
      <protection locked="0"/>
    </xf>
    <xf numFmtId="56" fontId="8" fillId="0" borderId="95" xfId="0" applyNumberFormat="1" applyFont="1" applyFill="1" applyBorder="1" applyAlignment="1" applyProtection="1">
      <alignment horizontal="center" vertical="center"/>
      <protection locked="0"/>
    </xf>
    <xf numFmtId="0" fontId="8" fillId="0" borderId="134"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8" fillId="0" borderId="105" xfId="0" applyFont="1" applyFill="1" applyBorder="1" applyAlignment="1" applyProtection="1">
      <alignment horizontal="center" vertical="center"/>
      <protection locked="0"/>
    </xf>
    <xf numFmtId="0" fontId="8" fillId="0" borderId="162" xfId="0" applyFont="1" applyFill="1" applyBorder="1" applyAlignment="1" applyProtection="1">
      <alignment horizontal="center" vertical="center"/>
      <protection locked="0"/>
    </xf>
    <xf numFmtId="0" fontId="8" fillId="0" borderId="163" xfId="0" applyFont="1" applyFill="1" applyBorder="1" applyAlignment="1" applyProtection="1">
      <alignment horizontal="center" vertical="center"/>
      <protection locked="0"/>
    </xf>
    <xf numFmtId="0" fontId="8" fillId="0" borderId="164" xfId="0" applyFont="1" applyFill="1" applyBorder="1" applyAlignment="1" applyProtection="1">
      <alignment horizontal="center" vertical="center"/>
      <protection locked="0"/>
    </xf>
    <xf numFmtId="0" fontId="8" fillId="0" borderId="165" xfId="0" applyFont="1" applyFill="1" applyBorder="1" applyAlignment="1" applyProtection="1">
      <alignment horizontal="center" vertical="center"/>
      <protection locked="0"/>
    </xf>
    <xf numFmtId="0" fontId="8" fillId="0" borderId="121" xfId="0" applyFont="1" applyFill="1" applyBorder="1" applyAlignment="1" applyProtection="1" quotePrefix="1">
      <alignment horizontal="center" vertical="center"/>
      <protection locked="0"/>
    </xf>
    <xf numFmtId="0" fontId="8" fillId="0" borderId="121" xfId="0"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8" fillId="0" borderId="94" xfId="0" applyFont="1" applyFill="1" applyBorder="1" applyAlignment="1" applyProtection="1" quotePrefix="1">
      <alignment horizontal="center" vertical="center"/>
      <protection locked="0"/>
    </xf>
    <xf numFmtId="0" fontId="8" fillId="0" borderId="166"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167"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68"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169"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17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7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2" xfId="0" applyFont="1" applyFill="1" applyBorder="1" applyAlignment="1">
      <alignment horizontal="center" vertical="center"/>
    </xf>
    <xf numFmtId="0" fontId="8" fillId="0" borderId="161" xfId="0" applyFont="1" applyFill="1" applyBorder="1" applyAlignment="1">
      <alignment horizontal="center" vertical="center"/>
    </xf>
    <xf numFmtId="0" fontId="8" fillId="0" borderId="94" xfId="0" applyFont="1" applyFill="1" applyBorder="1" applyAlignment="1">
      <alignment vertical="center"/>
    </xf>
    <xf numFmtId="0" fontId="8" fillId="0" borderId="95" xfId="0" applyFont="1" applyFill="1" applyBorder="1" applyAlignment="1">
      <alignment vertical="center"/>
    </xf>
    <xf numFmtId="0" fontId="8" fillId="0" borderId="94"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3" xfId="0" applyFont="1" applyFill="1" applyBorder="1" applyAlignment="1">
      <alignment horizontal="center" vertical="center"/>
    </xf>
    <xf numFmtId="0" fontId="8" fillId="0" borderId="174" xfId="0" applyFont="1" applyFill="1" applyBorder="1" applyAlignment="1">
      <alignment horizontal="center" vertical="center"/>
    </xf>
    <xf numFmtId="0" fontId="8" fillId="0" borderId="0" xfId="0" applyFont="1" applyFill="1" applyAlignment="1" applyProtection="1">
      <alignment horizontal="left" vertical="center"/>
      <protection/>
    </xf>
    <xf numFmtId="0" fontId="0" fillId="0" borderId="0" xfId="0" applyFill="1" applyAlignment="1">
      <alignment vertical="center"/>
    </xf>
    <xf numFmtId="181" fontId="8" fillId="0" borderId="0" xfId="0" applyNumberFormat="1" applyFont="1" applyFill="1" applyAlignment="1" applyProtection="1">
      <alignment vertical="center" shrinkToFit="1"/>
      <protection/>
    </xf>
    <xf numFmtId="0" fontId="0" fillId="0" borderId="0" xfId="0" applyFill="1" applyAlignment="1">
      <alignment vertical="center" shrinkToFit="1"/>
    </xf>
    <xf numFmtId="38" fontId="8" fillId="0" borderId="104" xfId="49" applyFont="1" applyFill="1" applyBorder="1" applyAlignment="1" applyProtection="1">
      <alignment horizontal="right" vertical="center"/>
      <protection locked="0"/>
    </xf>
    <xf numFmtId="38" fontId="8" fillId="0" borderId="134" xfId="49" applyFont="1" applyFill="1" applyBorder="1" applyAlignment="1" applyProtection="1">
      <alignment horizontal="right" vertical="center"/>
      <protection locked="0"/>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156" xfId="0" applyFont="1" applyFill="1" applyBorder="1" applyAlignment="1" applyProtection="1">
      <alignment horizontal="center" vertical="center"/>
      <protection locked="0"/>
    </xf>
    <xf numFmtId="0" fontId="8" fillId="0" borderId="158" xfId="0" applyFont="1" applyFill="1" applyBorder="1" applyAlignment="1" applyProtection="1">
      <alignment horizontal="center" vertical="center"/>
      <protection locked="0"/>
    </xf>
    <xf numFmtId="0" fontId="8" fillId="0" borderId="155" xfId="0" applyFont="1" applyBorder="1" applyAlignment="1" applyProtection="1">
      <alignment horizontal="center" vertical="center" wrapText="1"/>
      <protection/>
    </xf>
    <xf numFmtId="0" fontId="8" fillId="0" borderId="86" xfId="0" applyFont="1" applyBorder="1" applyAlignment="1" applyProtection="1">
      <alignment horizontal="center" vertical="center"/>
      <protection/>
    </xf>
    <xf numFmtId="0" fontId="8" fillId="0" borderId="155" xfId="0" applyFont="1" applyFill="1" applyBorder="1" applyAlignment="1" applyProtection="1">
      <alignment horizontal="distributed" vertical="center" indent="3"/>
      <protection/>
    </xf>
    <xf numFmtId="0" fontId="8" fillId="0" borderId="79" xfId="0" applyFont="1" applyFill="1" applyBorder="1" applyAlignment="1" applyProtection="1">
      <alignment horizontal="distributed" vertical="center" indent="3"/>
      <protection/>
    </xf>
    <xf numFmtId="0" fontId="8" fillId="0" borderId="27" xfId="0" applyFont="1" applyFill="1" applyBorder="1" applyAlignment="1" applyProtection="1">
      <alignment horizontal="center" vertical="center"/>
      <protection/>
    </xf>
    <xf numFmtId="0" fontId="8" fillId="0" borderId="79"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74" xfId="0" applyFont="1" applyFill="1" applyBorder="1" applyAlignment="1" applyProtection="1">
      <alignment horizontal="center" vertical="center"/>
      <protection/>
    </xf>
    <xf numFmtId="0" fontId="8" fillId="0" borderId="75" xfId="0" applyFont="1" applyFill="1" applyBorder="1" applyAlignment="1" applyProtection="1">
      <alignment horizontal="center" vertical="center"/>
      <protection/>
    </xf>
    <xf numFmtId="0" fontId="8" fillId="0" borderId="78" xfId="0" applyFont="1" applyFill="1" applyBorder="1" applyAlignment="1" applyProtection="1">
      <alignment horizontal="center" vertical="center"/>
      <protection/>
    </xf>
    <xf numFmtId="0" fontId="8" fillId="0" borderId="175"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空ペー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361950</xdr:colOff>
      <xdr:row>2</xdr:row>
      <xdr:rowOff>123825</xdr:rowOff>
    </xdr:to>
    <xdr:sp>
      <xdr:nvSpPr>
        <xdr:cNvPr id="1" name="Oval 1"/>
        <xdr:cNvSpPr>
          <a:spLocks/>
        </xdr:cNvSpPr>
      </xdr:nvSpPr>
      <xdr:spPr>
        <a:xfrm>
          <a:off x="38100" y="47625"/>
          <a:ext cx="752475" cy="752475"/>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19</xdr:col>
      <xdr:colOff>266700</xdr:colOff>
      <xdr:row>80</xdr:row>
      <xdr:rowOff>38100</xdr:rowOff>
    </xdr:from>
    <xdr:ext cx="104775" cy="228600"/>
    <xdr:sp fLocksText="0">
      <xdr:nvSpPr>
        <xdr:cNvPr id="2" name="Text Box 4"/>
        <xdr:cNvSpPr txBox="1">
          <a:spLocks noChangeArrowheads="1"/>
        </xdr:cNvSpPr>
      </xdr:nvSpPr>
      <xdr:spPr>
        <a:xfrm>
          <a:off x="12906375" y="17773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116</xdr:row>
      <xdr:rowOff>76200</xdr:rowOff>
    </xdr:from>
    <xdr:ext cx="104775" cy="228600"/>
    <xdr:sp fLocksText="0">
      <xdr:nvSpPr>
        <xdr:cNvPr id="3" name="Text Box 5"/>
        <xdr:cNvSpPr txBox="1">
          <a:spLocks noChangeArrowheads="1"/>
        </xdr:cNvSpPr>
      </xdr:nvSpPr>
      <xdr:spPr>
        <a:xfrm>
          <a:off x="15497175" y="25698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116</xdr:row>
      <xdr:rowOff>76200</xdr:rowOff>
    </xdr:from>
    <xdr:ext cx="104775" cy="228600"/>
    <xdr:sp fLocksText="0">
      <xdr:nvSpPr>
        <xdr:cNvPr id="4" name="Text Box 5"/>
        <xdr:cNvSpPr txBox="1">
          <a:spLocks noChangeArrowheads="1"/>
        </xdr:cNvSpPr>
      </xdr:nvSpPr>
      <xdr:spPr>
        <a:xfrm>
          <a:off x="15497175" y="25698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438150</xdr:colOff>
      <xdr:row>0</xdr:row>
      <xdr:rowOff>0</xdr:rowOff>
    </xdr:to>
    <xdr:sp>
      <xdr:nvSpPr>
        <xdr:cNvPr id="1" name="Oval 1"/>
        <xdr:cNvSpPr>
          <a:spLocks/>
        </xdr:cNvSpPr>
      </xdr:nvSpPr>
      <xdr:spPr>
        <a:xfrm>
          <a:off x="38100" y="0"/>
          <a:ext cx="752475"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3</xdr:col>
      <xdr:colOff>0</xdr:colOff>
      <xdr:row>3</xdr:row>
      <xdr:rowOff>0</xdr:rowOff>
    </xdr:from>
    <xdr:ext cx="76200" cy="209550"/>
    <xdr:sp fLocksText="0">
      <xdr:nvSpPr>
        <xdr:cNvPr id="2" name="Text Box 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3" name="Text Box 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 name="Text Box 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5" name="Text Box 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6" name="Text Box 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7" name="Text Box 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8" name="Text Box 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9" name="Text Box 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0" name="Text Box 10"/>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1" name="Text Box 11"/>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2" name="Text Box 12"/>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3" name="Text Box 13"/>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4" name="Text Box 1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5" name="Text Box 15"/>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6" name="Text Box 16"/>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7" name="Text Box 1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8" name="Text Box 18"/>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19" name="Text Box 19"/>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20" name="Text Box 20"/>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21" name="Text Box 21"/>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2" name="Text Box 22"/>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3" name="Text Box 23"/>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4" name="Text Box 24"/>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5" name="Text Box 25"/>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6" name="Text Box 26"/>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7" name="Text Box 27"/>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8" name="Text Box 28"/>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9" name="Text Box 29"/>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0" name="Text Box 30"/>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1" name="Text Box 31"/>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2" name="Text Box 32"/>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3" name="Text Box 33"/>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4" name="Text Box 34"/>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5" name="Text Box 35"/>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6" name="Text Box 36"/>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7" name="Text Box 37"/>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8" name="Text Box 38"/>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9" name="Text Box 39"/>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0" name="Text Box 40"/>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1" name="Text Box 41"/>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2" name="Text Box 42"/>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3" name="Text Box 43"/>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4" name="Text Box 44"/>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5" name="Text Box 45"/>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6" name="Text Box 46"/>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7" name="Text Box 47"/>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8" name="Text Box 48"/>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49" name="Text Box 49"/>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50" name="Text Box 50"/>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51" name="Text Box 51"/>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2" name="Text Box 52"/>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3" name="Text Box 53"/>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4" name="Text Box 54"/>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5" name="Text Box 55"/>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6" name="Text Box 56"/>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7" name="Text Box 57"/>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58" name="Text Box 58"/>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59" name="Text Box 59"/>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60" name="Text Box 60"/>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1" name="Text Box 61"/>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2" name="Text Box 62"/>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3" name="Text Box 63"/>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4" name="Text Box 6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5" name="Text Box 65"/>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6" name="Text Box 66"/>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7" name="Text Box 6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8" name="Text Box 68"/>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9" name="Text Box 69"/>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0" name="Text Box 70"/>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1" name="Text Box 71"/>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2" name="Text Box 72"/>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0</xdr:rowOff>
    </xdr:from>
    <xdr:ext cx="76200" cy="209550"/>
    <xdr:sp fLocksText="0">
      <xdr:nvSpPr>
        <xdr:cNvPr id="73" name="Text Box 73"/>
        <xdr:cNvSpPr txBox="1">
          <a:spLocks noChangeArrowheads="1"/>
        </xdr:cNvSpPr>
      </xdr:nvSpPr>
      <xdr:spPr>
        <a:xfrm>
          <a:off x="2581275"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0</xdr:rowOff>
    </xdr:from>
    <xdr:ext cx="76200" cy="209550"/>
    <xdr:sp fLocksText="0">
      <xdr:nvSpPr>
        <xdr:cNvPr id="74" name="Text Box 74"/>
        <xdr:cNvSpPr txBox="1">
          <a:spLocks noChangeArrowheads="1"/>
        </xdr:cNvSpPr>
      </xdr:nvSpPr>
      <xdr:spPr>
        <a:xfrm>
          <a:off x="2581275"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0</xdr:rowOff>
    </xdr:from>
    <xdr:ext cx="76200" cy="209550"/>
    <xdr:sp fLocksText="0">
      <xdr:nvSpPr>
        <xdr:cNvPr id="75" name="Text Box 75"/>
        <xdr:cNvSpPr txBox="1">
          <a:spLocks noChangeArrowheads="1"/>
        </xdr:cNvSpPr>
      </xdr:nvSpPr>
      <xdr:spPr>
        <a:xfrm>
          <a:off x="2581275"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6" name="Text Box 76"/>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7" name="Text Box 77"/>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8" name="Text Box 78"/>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0</xdr:rowOff>
    </xdr:from>
    <xdr:ext cx="76200" cy="209550"/>
    <xdr:sp fLocksText="0">
      <xdr:nvSpPr>
        <xdr:cNvPr id="79" name="Text Box 79"/>
        <xdr:cNvSpPr txBox="1">
          <a:spLocks noChangeArrowheads="1"/>
        </xdr:cNvSpPr>
      </xdr:nvSpPr>
      <xdr:spPr>
        <a:xfrm>
          <a:off x="2581275"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0</xdr:rowOff>
    </xdr:from>
    <xdr:ext cx="76200" cy="209550"/>
    <xdr:sp fLocksText="0">
      <xdr:nvSpPr>
        <xdr:cNvPr id="80" name="Text Box 80"/>
        <xdr:cNvSpPr txBox="1">
          <a:spLocks noChangeArrowheads="1"/>
        </xdr:cNvSpPr>
      </xdr:nvSpPr>
      <xdr:spPr>
        <a:xfrm>
          <a:off x="2581275"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0</xdr:rowOff>
    </xdr:from>
    <xdr:ext cx="76200" cy="209550"/>
    <xdr:sp fLocksText="0">
      <xdr:nvSpPr>
        <xdr:cNvPr id="81" name="Text Box 81"/>
        <xdr:cNvSpPr txBox="1">
          <a:spLocks noChangeArrowheads="1"/>
        </xdr:cNvSpPr>
      </xdr:nvSpPr>
      <xdr:spPr>
        <a:xfrm>
          <a:off x="2581275"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82" name="Text Box 82"/>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83" name="Text Box 83"/>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84" name="Text Box 84"/>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5" name="Text Box 85"/>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6" name="Text Box 86"/>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7" name="Text Box 87"/>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8" name="Text Box 88"/>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9" name="Text Box 89"/>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90" name="Text Box 90"/>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0</xdr:rowOff>
    </xdr:from>
    <xdr:ext cx="76200" cy="209550"/>
    <xdr:sp fLocksText="0">
      <xdr:nvSpPr>
        <xdr:cNvPr id="91" name="Text Box 91"/>
        <xdr:cNvSpPr txBox="1">
          <a:spLocks noChangeArrowheads="1"/>
        </xdr:cNvSpPr>
      </xdr:nvSpPr>
      <xdr:spPr>
        <a:xfrm>
          <a:off x="2581275"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0</xdr:rowOff>
    </xdr:from>
    <xdr:ext cx="76200" cy="209550"/>
    <xdr:sp fLocksText="0">
      <xdr:nvSpPr>
        <xdr:cNvPr id="92" name="Text Box 92"/>
        <xdr:cNvSpPr txBox="1">
          <a:spLocks noChangeArrowheads="1"/>
        </xdr:cNvSpPr>
      </xdr:nvSpPr>
      <xdr:spPr>
        <a:xfrm>
          <a:off x="2581275"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0</xdr:rowOff>
    </xdr:from>
    <xdr:ext cx="76200" cy="209550"/>
    <xdr:sp fLocksText="0">
      <xdr:nvSpPr>
        <xdr:cNvPr id="93" name="Text Box 93"/>
        <xdr:cNvSpPr txBox="1">
          <a:spLocks noChangeArrowheads="1"/>
        </xdr:cNvSpPr>
      </xdr:nvSpPr>
      <xdr:spPr>
        <a:xfrm>
          <a:off x="2581275"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4" name="Text Box 94"/>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5" name="Text Box 95"/>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6" name="Text Box 96"/>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7" name="Text Box 97"/>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8" name="Text Box 98"/>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9" name="Text Box 99"/>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100" name="Text Box 100"/>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101" name="Text Box 101"/>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102" name="Text Box 102"/>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3" name="Text Box 103"/>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4" name="Text Box 104"/>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5" name="Text Box 105"/>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6" name="Text Box 106"/>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7" name="Text Box 107"/>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8" name="Text Box 108"/>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09" name="Text Box 109"/>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10" name="Text Box 110"/>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11" name="Text Box 111"/>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2" name="Text Box 112"/>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3" name="Text Box 113"/>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4" name="Text Box 114"/>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5" name="Text Box 115"/>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6" name="Text Box 116"/>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7" name="Text Box 117"/>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8" name="Text Box 118"/>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9" name="Text Box 119"/>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20" name="Text Box 120"/>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1" name="Text Box 121"/>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2" name="Text Box 122"/>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3" name="Text Box 123"/>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4" name="Text Box 124"/>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5" name="Text Box 125"/>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6" name="Text Box 126"/>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127" name="Text Box 127"/>
        <xdr:cNvSpPr txBox="1">
          <a:spLocks noChangeArrowheads="1"/>
        </xdr:cNvSpPr>
      </xdr:nvSpPr>
      <xdr:spPr>
        <a:xfrm>
          <a:off x="2581275"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128" name="Text Box 128"/>
        <xdr:cNvSpPr txBox="1">
          <a:spLocks noChangeArrowheads="1"/>
        </xdr:cNvSpPr>
      </xdr:nvSpPr>
      <xdr:spPr>
        <a:xfrm>
          <a:off x="2581275"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129" name="Text Box 129"/>
        <xdr:cNvSpPr txBox="1">
          <a:spLocks noChangeArrowheads="1"/>
        </xdr:cNvSpPr>
      </xdr:nvSpPr>
      <xdr:spPr>
        <a:xfrm>
          <a:off x="2581275"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30" name="Text Box 130"/>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31" name="Text Box 131"/>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32" name="Text Box 132"/>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3" name="Text Box 133"/>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4" name="Text Box 134"/>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5" name="Text Box 135"/>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6" name="Text Box 136"/>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7" name="Text Box 137"/>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8" name="Text Box 138"/>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39" name="Text Box 139"/>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40" name="Text Box 140"/>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41" name="Text Box 141"/>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2" name="Text Box 142"/>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3" name="Text Box 143"/>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4" name="Text Box 144"/>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5" name="Text Box 145"/>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6" name="Text Box 146"/>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7" name="Text Box 147"/>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8" name="Text Box 148"/>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9" name="Text Box 149"/>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50" name="Text Box 150"/>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1" name="Text Box 151"/>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2" name="Text Box 152"/>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3" name="Text Box 153"/>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4" name="Text Box 154"/>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5" name="Text Box 155"/>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6" name="Text Box 156"/>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7" name="Text Box 157"/>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8" name="Text Box 158"/>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9" name="Text Box 159"/>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60" name="Text Box 160"/>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61" name="Text Box 161"/>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62" name="Text Box 162"/>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3" name="Text Box 163"/>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4" name="Text Box 164"/>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5" name="Text Box 165"/>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6" name="Text Box 166"/>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7" name="Text Box 167"/>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8" name="Text Box 168"/>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69" name="Text Box 169"/>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70" name="Text Box 170"/>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71" name="Text Box 171"/>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2" name="Text Box 172"/>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3" name="Text Box 173"/>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4" name="Text Box 174"/>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5" name="Text Box 175"/>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6" name="Text Box 176"/>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7" name="Text Box 177"/>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8" name="Text Box 178"/>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9" name="Text Box 179"/>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80" name="Text Box 180"/>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0</xdr:rowOff>
    </xdr:from>
    <xdr:ext cx="76200" cy="209550"/>
    <xdr:sp fLocksText="0">
      <xdr:nvSpPr>
        <xdr:cNvPr id="181" name="Text Box 181"/>
        <xdr:cNvSpPr txBox="1">
          <a:spLocks noChangeArrowheads="1"/>
        </xdr:cNvSpPr>
      </xdr:nvSpPr>
      <xdr:spPr>
        <a:xfrm>
          <a:off x="2581275"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0</xdr:rowOff>
    </xdr:from>
    <xdr:ext cx="76200" cy="209550"/>
    <xdr:sp fLocksText="0">
      <xdr:nvSpPr>
        <xdr:cNvPr id="182" name="Text Box 182"/>
        <xdr:cNvSpPr txBox="1">
          <a:spLocks noChangeArrowheads="1"/>
        </xdr:cNvSpPr>
      </xdr:nvSpPr>
      <xdr:spPr>
        <a:xfrm>
          <a:off x="2581275"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0</xdr:rowOff>
    </xdr:from>
    <xdr:ext cx="76200" cy="209550"/>
    <xdr:sp fLocksText="0">
      <xdr:nvSpPr>
        <xdr:cNvPr id="183" name="Text Box 183"/>
        <xdr:cNvSpPr txBox="1">
          <a:spLocks noChangeArrowheads="1"/>
        </xdr:cNvSpPr>
      </xdr:nvSpPr>
      <xdr:spPr>
        <a:xfrm>
          <a:off x="2581275"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4" name="Text Box 184"/>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5" name="Text Box 185"/>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6" name="Text Box 186"/>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7" name="Text Box 187"/>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8" name="Text Box 188"/>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9" name="Text Box 189"/>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76200" cy="209550"/>
    <xdr:sp fLocksText="0">
      <xdr:nvSpPr>
        <xdr:cNvPr id="190" name="Text Box 190"/>
        <xdr:cNvSpPr txBox="1">
          <a:spLocks noChangeArrowheads="1"/>
        </xdr:cNvSpPr>
      </xdr:nvSpPr>
      <xdr:spPr>
        <a:xfrm>
          <a:off x="2581275"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76200" cy="209550"/>
    <xdr:sp fLocksText="0">
      <xdr:nvSpPr>
        <xdr:cNvPr id="191" name="Text Box 191"/>
        <xdr:cNvSpPr txBox="1">
          <a:spLocks noChangeArrowheads="1"/>
        </xdr:cNvSpPr>
      </xdr:nvSpPr>
      <xdr:spPr>
        <a:xfrm>
          <a:off x="2581275"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76200" cy="209550"/>
    <xdr:sp fLocksText="0">
      <xdr:nvSpPr>
        <xdr:cNvPr id="192" name="Text Box 192"/>
        <xdr:cNvSpPr txBox="1">
          <a:spLocks noChangeArrowheads="1"/>
        </xdr:cNvSpPr>
      </xdr:nvSpPr>
      <xdr:spPr>
        <a:xfrm>
          <a:off x="2581275"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93" name="Text Box 193"/>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94" name="Text Box 194"/>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95" name="Text Box 195"/>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6" name="Text Box 196"/>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7" name="Text Box 197"/>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8" name="Text Box 198"/>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199" name="Text Box 199"/>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200" name="Text Box 200"/>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201" name="Text Box 201"/>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2" name="Text Box 202"/>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3" name="Text Box 203"/>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4" name="Text Box 204"/>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0</xdr:rowOff>
    </xdr:from>
    <xdr:ext cx="76200" cy="209550"/>
    <xdr:sp fLocksText="0">
      <xdr:nvSpPr>
        <xdr:cNvPr id="205" name="Text Box 205"/>
        <xdr:cNvSpPr txBox="1">
          <a:spLocks noChangeArrowheads="1"/>
        </xdr:cNvSpPr>
      </xdr:nvSpPr>
      <xdr:spPr>
        <a:xfrm>
          <a:off x="2581275"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0</xdr:rowOff>
    </xdr:from>
    <xdr:ext cx="76200" cy="209550"/>
    <xdr:sp fLocksText="0">
      <xdr:nvSpPr>
        <xdr:cNvPr id="206" name="Text Box 206"/>
        <xdr:cNvSpPr txBox="1">
          <a:spLocks noChangeArrowheads="1"/>
        </xdr:cNvSpPr>
      </xdr:nvSpPr>
      <xdr:spPr>
        <a:xfrm>
          <a:off x="2581275"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0</xdr:rowOff>
    </xdr:from>
    <xdr:ext cx="76200" cy="209550"/>
    <xdr:sp fLocksText="0">
      <xdr:nvSpPr>
        <xdr:cNvPr id="207" name="Text Box 207"/>
        <xdr:cNvSpPr txBox="1">
          <a:spLocks noChangeArrowheads="1"/>
        </xdr:cNvSpPr>
      </xdr:nvSpPr>
      <xdr:spPr>
        <a:xfrm>
          <a:off x="2581275"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8" name="Text Box 208"/>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9" name="Text Box 209"/>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10" name="Text Box 210"/>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1" name="Text Box 21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2" name="Text Box 21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3" name="Text Box 21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4" name="Text Box 21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5" name="Text Box 21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6" name="Text Box 21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7" name="Text Box 21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8" name="Text Box 21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9" name="Text Box 21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20" name="Text Box 22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21" name="Text Box 22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22" name="Text Box 22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23" name="Text Box 223"/>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24" name="Text Box 224"/>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25" name="Text Box 225"/>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6" name="Text Box 22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7" name="Text Box 22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8" name="Text Box 22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9" name="Text Box 22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0" name="Text Box 23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1" name="Text Box 23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2" name="Text Box 23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3" name="Text Box 23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4" name="Text Box 23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35" name="Text Box 235"/>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36" name="Text Box 236"/>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37" name="Text Box 237"/>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8" name="Text Box 238"/>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9" name="Text Box 239"/>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40" name="Text Box 240"/>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0</xdr:rowOff>
    </xdr:from>
    <xdr:ext cx="76200" cy="209550"/>
    <xdr:sp fLocksText="0">
      <xdr:nvSpPr>
        <xdr:cNvPr id="241" name="Text Box 241"/>
        <xdr:cNvSpPr txBox="1">
          <a:spLocks noChangeArrowheads="1"/>
        </xdr:cNvSpPr>
      </xdr:nvSpPr>
      <xdr:spPr>
        <a:xfrm>
          <a:off x="2581275"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0</xdr:rowOff>
    </xdr:from>
    <xdr:ext cx="76200" cy="209550"/>
    <xdr:sp fLocksText="0">
      <xdr:nvSpPr>
        <xdr:cNvPr id="242" name="Text Box 242"/>
        <xdr:cNvSpPr txBox="1">
          <a:spLocks noChangeArrowheads="1"/>
        </xdr:cNvSpPr>
      </xdr:nvSpPr>
      <xdr:spPr>
        <a:xfrm>
          <a:off x="2581275"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0</xdr:rowOff>
    </xdr:from>
    <xdr:ext cx="76200" cy="209550"/>
    <xdr:sp fLocksText="0">
      <xdr:nvSpPr>
        <xdr:cNvPr id="243" name="Text Box 243"/>
        <xdr:cNvSpPr txBox="1">
          <a:spLocks noChangeArrowheads="1"/>
        </xdr:cNvSpPr>
      </xdr:nvSpPr>
      <xdr:spPr>
        <a:xfrm>
          <a:off x="2581275"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4" name="Text Box 244"/>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5" name="Text Box 245"/>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6" name="Text Box 246"/>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7" name="Text Box 247"/>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8" name="Text Box 248"/>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9" name="Text Box 249"/>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50" name="Text Box 250"/>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51" name="Text Box 251"/>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52" name="Text Box 252"/>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3" name="Text Box 253"/>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4" name="Text Box 254"/>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5" name="Text Box 255"/>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0</xdr:rowOff>
    </xdr:from>
    <xdr:ext cx="76200" cy="209550"/>
    <xdr:sp fLocksText="0">
      <xdr:nvSpPr>
        <xdr:cNvPr id="256" name="Text Box 256"/>
        <xdr:cNvSpPr txBox="1">
          <a:spLocks noChangeArrowheads="1"/>
        </xdr:cNvSpPr>
      </xdr:nvSpPr>
      <xdr:spPr>
        <a:xfrm>
          <a:off x="2581275"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0</xdr:rowOff>
    </xdr:from>
    <xdr:ext cx="76200" cy="209550"/>
    <xdr:sp fLocksText="0">
      <xdr:nvSpPr>
        <xdr:cNvPr id="257" name="Text Box 257"/>
        <xdr:cNvSpPr txBox="1">
          <a:spLocks noChangeArrowheads="1"/>
        </xdr:cNvSpPr>
      </xdr:nvSpPr>
      <xdr:spPr>
        <a:xfrm>
          <a:off x="2581275"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0</xdr:rowOff>
    </xdr:from>
    <xdr:ext cx="76200" cy="209550"/>
    <xdr:sp fLocksText="0">
      <xdr:nvSpPr>
        <xdr:cNvPr id="258" name="Text Box 258"/>
        <xdr:cNvSpPr txBox="1">
          <a:spLocks noChangeArrowheads="1"/>
        </xdr:cNvSpPr>
      </xdr:nvSpPr>
      <xdr:spPr>
        <a:xfrm>
          <a:off x="2581275"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76200</xdr:rowOff>
    </xdr:from>
    <xdr:ext cx="76200" cy="209550"/>
    <xdr:sp fLocksText="0">
      <xdr:nvSpPr>
        <xdr:cNvPr id="259" name="Text Box 259"/>
        <xdr:cNvSpPr txBox="1">
          <a:spLocks noChangeArrowheads="1"/>
        </xdr:cNvSpPr>
      </xdr:nvSpPr>
      <xdr:spPr>
        <a:xfrm>
          <a:off x="2581275"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38100</xdr:rowOff>
    </xdr:from>
    <xdr:ext cx="76200" cy="209550"/>
    <xdr:sp fLocksText="0">
      <xdr:nvSpPr>
        <xdr:cNvPr id="260" name="Text Box 260"/>
        <xdr:cNvSpPr txBox="1">
          <a:spLocks noChangeArrowheads="1"/>
        </xdr:cNvSpPr>
      </xdr:nvSpPr>
      <xdr:spPr>
        <a:xfrm>
          <a:off x="2581275" y="1123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61" name="Text Box 261"/>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62" name="Text Box 262"/>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63" name="Text Box 263"/>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4" name="Text Box 264"/>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5" name="Text Box 265"/>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6" name="Text Box 266"/>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7" name="Text Box 267"/>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8" name="Text Box 268"/>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9" name="Text Box 269"/>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0</xdr:rowOff>
    </xdr:from>
    <xdr:ext cx="76200" cy="209550"/>
    <xdr:sp fLocksText="0">
      <xdr:nvSpPr>
        <xdr:cNvPr id="270" name="Text Box 270"/>
        <xdr:cNvSpPr txBox="1">
          <a:spLocks noChangeArrowheads="1"/>
        </xdr:cNvSpPr>
      </xdr:nvSpPr>
      <xdr:spPr>
        <a:xfrm>
          <a:off x="2581275"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0</xdr:rowOff>
    </xdr:from>
    <xdr:ext cx="76200" cy="209550"/>
    <xdr:sp fLocksText="0">
      <xdr:nvSpPr>
        <xdr:cNvPr id="271" name="Text Box 271"/>
        <xdr:cNvSpPr txBox="1">
          <a:spLocks noChangeArrowheads="1"/>
        </xdr:cNvSpPr>
      </xdr:nvSpPr>
      <xdr:spPr>
        <a:xfrm>
          <a:off x="2581275"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0</xdr:rowOff>
    </xdr:from>
    <xdr:ext cx="76200" cy="209550"/>
    <xdr:sp fLocksText="0">
      <xdr:nvSpPr>
        <xdr:cNvPr id="272" name="Text Box 272"/>
        <xdr:cNvSpPr txBox="1">
          <a:spLocks noChangeArrowheads="1"/>
        </xdr:cNvSpPr>
      </xdr:nvSpPr>
      <xdr:spPr>
        <a:xfrm>
          <a:off x="2581275"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73" name="Text Box 273"/>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74" name="Text Box 274"/>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75" name="Text Box 275"/>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6" name="Text Box 276"/>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7" name="Text Box 277"/>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8" name="Text Box 278"/>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9" name="Text Box 279"/>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80" name="Text Box 280"/>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81" name="Text Box 281"/>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82" name="Text Box 282"/>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83" name="Text Box 283"/>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84" name="Text Box 284"/>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85" name="Text Box 285"/>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86" name="Text Box 286"/>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87" name="Text Box 287"/>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0</xdr:rowOff>
    </xdr:from>
    <xdr:ext cx="76200" cy="209550"/>
    <xdr:sp fLocksText="0">
      <xdr:nvSpPr>
        <xdr:cNvPr id="288" name="Text Box 288"/>
        <xdr:cNvSpPr txBox="1">
          <a:spLocks noChangeArrowheads="1"/>
        </xdr:cNvSpPr>
      </xdr:nvSpPr>
      <xdr:spPr>
        <a:xfrm>
          <a:off x="2581275"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0</xdr:rowOff>
    </xdr:from>
    <xdr:ext cx="76200" cy="209550"/>
    <xdr:sp fLocksText="0">
      <xdr:nvSpPr>
        <xdr:cNvPr id="289" name="Text Box 289"/>
        <xdr:cNvSpPr txBox="1">
          <a:spLocks noChangeArrowheads="1"/>
        </xdr:cNvSpPr>
      </xdr:nvSpPr>
      <xdr:spPr>
        <a:xfrm>
          <a:off x="2581275"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0</xdr:rowOff>
    </xdr:from>
    <xdr:ext cx="76200" cy="209550"/>
    <xdr:sp fLocksText="0">
      <xdr:nvSpPr>
        <xdr:cNvPr id="290" name="Text Box 290"/>
        <xdr:cNvSpPr txBox="1">
          <a:spLocks noChangeArrowheads="1"/>
        </xdr:cNvSpPr>
      </xdr:nvSpPr>
      <xdr:spPr>
        <a:xfrm>
          <a:off x="2581275"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291" name="Text Box 291"/>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292" name="Text Box 292"/>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293" name="Text Box 293"/>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4" name="Text Box 294"/>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5" name="Text Box 295"/>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6" name="Text Box 296"/>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7" name="Text Box 297"/>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8" name="Text Box 298"/>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9" name="Text Box 299"/>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0" name="Text Box 300"/>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1" name="Text Box 301"/>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2" name="Text Box 302"/>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3" name="Text Box 303"/>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4" name="Text Box 304"/>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5" name="Text Box 305"/>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6" name="Text Box 306"/>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7" name="Text Box 307"/>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308" name="Text Box 308"/>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309" name="Text Box 309"/>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310" name="Text Box 310"/>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311" name="Text Box 311"/>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312" name="Text Box 312"/>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313" name="Text Box 313"/>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314" name="Text Box 314"/>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315" name="Text Box 315"/>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316" name="Text Box 316"/>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317" name="Text Box 317"/>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318" name="Text Box 318"/>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319" name="Text Box 319"/>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320" name="Text Box 320"/>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21" name="Text Box 321"/>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22" name="Text Box 322"/>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23" name="Text Box 323"/>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24" name="Text Box 324"/>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25" name="Text Box 325"/>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26" name="Text Box 326"/>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0</xdr:rowOff>
    </xdr:from>
    <xdr:ext cx="76200" cy="209550"/>
    <xdr:sp fLocksText="0">
      <xdr:nvSpPr>
        <xdr:cNvPr id="327" name="Text Box 327"/>
        <xdr:cNvSpPr txBox="1">
          <a:spLocks noChangeArrowheads="1"/>
        </xdr:cNvSpPr>
      </xdr:nvSpPr>
      <xdr:spPr>
        <a:xfrm>
          <a:off x="2581275"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0</xdr:rowOff>
    </xdr:from>
    <xdr:ext cx="76200" cy="209550"/>
    <xdr:sp fLocksText="0">
      <xdr:nvSpPr>
        <xdr:cNvPr id="328" name="Text Box 328"/>
        <xdr:cNvSpPr txBox="1">
          <a:spLocks noChangeArrowheads="1"/>
        </xdr:cNvSpPr>
      </xdr:nvSpPr>
      <xdr:spPr>
        <a:xfrm>
          <a:off x="2581275"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0</xdr:rowOff>
    </xdr:from>
    <xdr:ext cx="76200" cy="209550"/>
    <xdr:sp fLocksText="0">
      <xdr:nvSpPr>
        <xdr:cNvPr id="329" name="Text Box 329"/>
        <xdr:cNvSpPr txBox="1">
          <a:spLocks noChangeArrowheads="1"/>
        </xdr:cNvSpPr>
      </xdr:nvSpPr>
      <xdr:spPr>
        <a:xfrm>
          <a:off x="2581275"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30" name="Text Box 330"/>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31" name="Text Box 331"/>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32" name="Text Box 332"/>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33" name="Text Box 333"/>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34" name="Text Box 334"/>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35" name="Text Box 335"/>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0</xdr:rowOff>
    </xdr:from>
    <xdr:ext cx="76200" cy="209550"/>
    <xdr:sp fLocksText="0">
      <xdr:nvSpPr>
        <xdr:cNvPr id="336" name="Text Box 336"/>
        <xdr:cNvSpPr txBox="1">
          <a:spLocks noChangeArrowheads="1"/>
        </xdr:cNvSpPr>
      </xdr:nvSpPr>
      <xdr:spPr>
        <a:xfrm>
          <a:off x="2581275"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0</xdr:rowOff>
    </xdr:from>
    <xdr:ext cx="76200" cy="209550"/>
    <xdr:sp fLocksText="0">
      <xdr:nvSpPr>
        <xdr:cNvPr id="337" name="Text Box 337"/>
        <xdr:cNvSpPr txBox="1">
          <a:spLocks noChangeArrowheads="1"/>
        </xdr:cNvSpPr>
      </xdr:nvSpPr>
      <xdr:spPr>
        <a:xfrm>
          <a:off x="2581275"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0</xdr:rowOff>
    </xdr:from>
    <xdr:ext cx="76200" cy="209550"/>
    <xdr:sp fLocksText="0">
      <xdr:nvSpPr>
        <xdr:cNvPr id="338" name="Text Box 338"/>
        <xdr:cNvSpPr txBox="1">
          <a:spLocks noChangeArrowheads="1"/>
        </xdr:cNvSpPr>
      </xdr:nvSpPr>
      <xdr:spPr>
        <a:xfrm>
          <a:off x="2581275"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39" name="Text Box 339"/>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40" name="Text Box 340"/>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41" name="Text Box 341"/>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2" name="Text Box 342"/>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3" name="Text Box 343"/>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4" name="Text Box 344"/>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5" name="Text Box 345"/>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6" name="Text Box 346"/>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7" name="Text Box 347"/>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8" name="Text Box 348"/>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49" name="Text Box 349"/>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50" name="Text Box 350"/>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51" name="Text Box 351"/>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52" name="Text Box 352"/>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0</xdr:rowOff>
    </xdr:from>
    <xdr:ext cx="76200" cy="209550"/>
    <xdr:sp fLocksText="0">
      <xdr:nvSpPr>
        <xdr:cNvPr id="353" name="Text Box 353"/>
        <xdr:cNvSpPr txBox="1">
          <a:spLocks noChangeArrowheads="1"/>
        </xdr:cNvSpPr>
      </xdr:nvSpPr>
      <xdr:spPr>
        <a:xfrm>
          <a:off x="2581275"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354" name="Text Box 354"/>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355" name="Text Box 355"/>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356" name="Text Box 356"/>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357" name="Text Box 357"/>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358" name="Text Box 358"/>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359" name="Text Box 359"/>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60" name="Text Box 360"/>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61" name="Text Box 361"/>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62" name="Text Box 362"/>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0</xdr:rowOff>
    </xdr:from>
    <xdr:ext cx="76200" cy="209550"/>
    <xdr:sp fLocksText="0">
      <xdr:nvSpPr>
        <xdr:cNvPr id="363" name="Text Box 363"/>
        <xdr:cNvSpPr txBox="1">
          <a:spLocks noChangeArrowheads="1"/>
        </xdr:cNvSpPr>
      </xdr:nvSpPr>
      <xdr:spPr>
        <a:xfrm>
          <a:off x="2581275"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0</xdr:rowOff>
    </xdr:from>
    <xdr:ext cx="76200" cy="209550"/>
    <xdr:sp fLocksText="0">
      <xdr:nvSpPr>
        <xdr:cNvPr id="364" name="Text Box 364"/>
        <xdr:cNvSpPr txBox="1">
          <a:spLocks noChangeArrowheads="1"/>
        </xdr:cNvSpPr>
      </xdr:nvSpPr>
      <xdr:spPr>
        <a:xfrm>
          <a:off x="2581275"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0</xdr:rowOff>
    </xdr:from>
    <xdr:ext cx="76200" cy="209550"/>
    <xdr:sp fLocksText="0">
      <xdr:nvSpPr>
        <xdr:cNvPr id="365" name="Text Box 365"/>
        <xdr:cNvSpPr txBox="1">
          <a:spLocks noChangeArrowheads="1"/>
        </xdr:cNvSpPr>
      </xdr:nvSpPr>
      <xdr:spPr>
        <a:xfrm>
          <a:off x="2581275"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76200</xdr:rowOff>
    </xdr:from>
    <xdr:ext cx="76200" cy="209550"/>
    <xdr:sp fLocksText="0">
      <xdr:nvSpPr>
        <xdr:cNvPr id="366" name="Text Box 366"/>
        <xdr:cNvSpPr txBox="1">
          <a:spLocks noChangeArrowheads="1"/>
        </xdr:cNvSpPr>
      </xdr:nvSpPr>
      <xdr:spPr>
        <a:xfrm>
          <a:off x="2581275"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76200</xdr:rowOff>
    </xdr:from>
    <xdr:ext cx="76200" cy="209550"/>
    <xdr:sp fLocksText="0">
      <xdr:nvSpPr>
        <xdr:cNvPr id="367" name="Text Box 367"/>
        <xdr:cNvSpPr txBox="1">
          <a:spLocks noChangeArrowheads="1"/>
        </xdr:cNvSpPr>
      </xdr:nvSpPr>
      <xdr:spPr>
        <a:xfrm>
          <a:off x="2581275"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76200</xdr:rowOff>
    </xdr:from>
    <xdr:ext cx="76200" cy="209550"/>
    <xdr:sp fLocksText="0">
      <xdr:nvSpPr>
        <xdr:cNvPr id="368" name="Text Box 368"/>
        <xdr:cNvSpPr txBox="1">
          <a:spLocks noChangeArrowheads="1"/>
        </xdr:cNvSpPr>
      </xdr:nvSpPr>
      <xdr:spPr>
        <a:xfrm>
          <a:off x="2581275"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69" name="Text Box 369"/>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0" name="Text Box 370"/>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1" name="Text Box 371"/>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2" name="Text Box 372"/>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3" name="Text Box 373"/>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4" name="Text Box 374"/>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5" name="Text Box 375"/>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6" name="Text Box 376"/>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7" name="Text Box 377"/>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8" name="Text Box 378"/>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79" name="Text Box 379"/>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0" name="Text Box 380"/>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1" name="Text Box 381"/>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2" name="Text Box 382"/>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3" name="Text Box 383"/>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4" name="Text Box 384"/>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5" name="Text Box 385"/>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6" name="Text Box 386"/>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7" name="Text Box 387"/>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8" name="Text Box 388"/>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89" name="Text Box 389"/>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0" name="Text Box 390"/>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1" name="Text Box 391"/>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2" name="Text Box 392"/>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3" name="Text Box 393"/>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4" name="Text Box 394"/>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5" name="Text Box 395"/>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6" name="Text Box 396"/>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7" name="Text Box 397"/>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8" name="Text Box 398"/>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99" name="Text Box 399"/>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0" name="Text Box 400"/>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1" name="Text Box 401"/>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2" name="Text Box 402"/>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3" name="Text Box 403"/>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4" name="Text Box 404"/>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5" name="Text Box 405"/>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6" name="Text Box 406"/>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407" name="Text Box 407"/>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76200</xdr:rowOff>
    </xdr:from>
    <xdr:ext cx="76200" cy="209550"/>
    <xdr:sp fLocksText="0">
      <xdr:nvSpPr>
        <xdr:cNvPr id="408" name="Text Box 408"/>
        <xdr:cNvSpPr txBox="1">
          <a:spLocks noChangeArrowheads="1"/>
        </xdr:cNvSpPr>
      </xdr:nvSpPr>
      <xdr:spPr>
        <a:xfrm>
          <a:off x="2581275"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76200</xdr:rowOff>
    </xdr:from>
    <xdr:ext cx="76200" cy="209550"/>
    <xdr:sp fLocksText="0">
      <xdr:nvSpPr>
        <xdr:cNvPr id="409" name="Text Box 409"/>
        <xdr:cNvSpPr txBox="1">
          <a:spLocks noChangeArrowheads="1"/>
        </xdr:cNvSpPr>
      </xdr:nvSpPr>
      <xdr:spPr>
        <a:xfrm>
          <a:off x="2581275"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76200</xdr:rowOff>
    </xdr:from>
    <xdr:ext cx="76200" cy="209550"/>
    <xdr:sp fLocksText="0">
      <xdr:nvSpPr>
        <xdr:cNvPr id="410" name="Text Box 410"/>
        <xdr:cNvSpPr txBox="1">
          <a:spLocks noChangeArrowheads="1"/>
        </xdr:cNvSpPr>
      </xdr:nvSpPr>
      <xdr:spPr>
        <a:xfrm>
          <a:off x="2581275"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411" name="Text Box 411"/>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412" name="Text Box 412"/>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413" name="Text Box 413"/>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414" name="Text Box 414"/>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415" name="Text Box 415"/>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416" name="Text Box 416"/>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417" name="Text Box 417"/>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418" name="Text Box 418"/>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92</xdr:row>
      <xdr:rowOff>76200</xdr:rowOff>
    </xdr:from>
    <xdr:ext cx="76200" cy="209550"/>
    <xdr:sp fLocksText="0">
      <xdr:nvSpPr>
        <xdr:cNvPr id="419" name="Text Box 419"/>
        <xdr:cNvSpPr txBox="1">
          <a:spLocks noChangeArrowheads="1"/>
        </xdr:cNvSpPr>
      </xdr:nvSpPr>
      <xdr:spPr>
        <a:xfrm>
          <a:off x="492442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420" name="Text Box 420"/>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421" name="Text Box 421"/>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422" name="Text Box 422"/>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423" name="Text Box 423"/>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424" name="Text Box 424"/>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425" name="Text Box 425"/>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26" name="Text Box 426"/>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27" name="Text Box 427"/>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28" name="Text Box 428"/>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0</xdr:rowOff>
    </xdr:from>
    <xdr:ext cx="76200" cy="209550"/>
    <xdr:sp fLocksText="0">
      <xdr:nvSpPr>
        <xdr:cNvPr id="429" name="Text Box 429"/>
        <xdr:cNvSpPr txBox="1">
          <a:spLocks noChangeArrowheads="1"/>
        </xdr:cNvSpPr>
      </xdr:nvSpPr>
      <xdr:spPr>
        <a:xfrm>
          <a:off x="2581275"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0</xdr:rowOff>
    </xdr:from>
    <xdr:ext cx="76200" cy="209550"/>
    <xdr:sp fLocksText="0">
      <xdr:nvSpPr>
        <xdr:cNvPr id="430" name="Text Box 430"/>
        <xdr:cNvSpPr txBox="1">
          <a:spLocks noChangeArrowheads="1"/>
        </xdr:cNvSpPr>
      </xdr:nvSpPr>
      <xdr:spPr>
        <a:xfrm>
          <a:off x="2581275"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0</xdr:rowOff>
    </xdr:from>
    <xdr:ext cx="76200" cy="209550"/>
    <xdr:sp fLocksText="0">
      <xdr:nvSpPr>
        <xdr:cNvPr id="431" name="Text Box 431"/>
        <xdr:cNvSpPr txBox="1">
          <a:spLocks noChangeArrowheads="1"/>
        </xdr:cNvSpPr>
      </xdr:nvSpPr>
      <xdr:spPr>
        <a:xfrm>
          <a:off x="2581275"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32" name="Text Box 432"/>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33" name="Text Box 433"/>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4" name="Text Box 43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5" name="Text Box 43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6" name="Text Box 43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7" name="Text Box 43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8" name="Text Box 43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9" name="Text Box 43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0" name="Text Box 44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1" name="Text Box 44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2" name="Text Box 44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3" name="Text Box 44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4" name="Text Box 44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5" name="Text Box 44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6" name="Text Box 44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7" name="Text Box 44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8" name="Text Box 44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9" name="Text Box 44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0" name="Text Box 45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1" name="Text Box 45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2" name="Text Box 45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3" name="Text Box 45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4" name="Text Box 45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5" name="Text Box 45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6" name="Text Box 45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7" name="Text Box 45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8" name="Text Box 45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9" name="Text Box 45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0" name="Text Box 46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1" name="Text Box 46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2" name="Text Box 46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3" name="Text Box 46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4" name="Text Box 46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5" name="Text Box 46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6" name="Text Box 46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7" name="Text Box 46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8" name="Text Box 46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9" name="Text Box 46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0" name="Text Box 47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1" name="Text Box 47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2" name="Text Box 47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3" name="Text Box 47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4" name="Text Box 47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5" name="Text Box 47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6" name="Text Box 47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7" name="Text Box 477"/>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8" name="Text Box 47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79" name="Text Box 47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0" name="Text Box 480"/>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1" name="Text Box 48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2" name="Text Box 482"/>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3" name="Text Box 483"/>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4" name="Text Box 48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5" name="Text Box 485"/>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6" name="Text Box 486"/>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7" name="Text Box 48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8" name="Text Box 48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9" name="Text Box 489"/>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0" name="Text Box 490"/>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1" name="Text Box 49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2" name="Text Box 492"/>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3" name="Text Box 493"/>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4" name="Text Box 49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5" name="Text Box 495"/>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6" name="Text Box 49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7" name="Text Box 49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8" name="Text Box 498"/>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9" name="Text Box 49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0" name="Text Box 500"/>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1" name="Text Box 501"/>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2" name="Text Box 502"/>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3" name="Text Box 503"/>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4" name="Text Box 504"/>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5" name="Text Box 505"/>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6" name="Text Box 50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7" name="Text Box 507"/>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8" name="Text Box 50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9" name="Text Box 50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10" name="Text Box 510"/>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11" name="Text Box 51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2" name="Text Box 512"/>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3" name="Text Box 513"/>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4" name="Text Box 51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5" name="Text Box 515"/>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6" name="Text Box 516"/>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7" name="Text Box 51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8" name="Text Box 518"/>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9" name="Text Box 519"/>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0" name="Text Box 520"/>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1" name="Text Box 521"/>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2" name="Text Box 522"/>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3" name="Text Box 523"/>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4" name="Text Box 52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5" name="Text Box 525"/>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6" name="Text Box 526"/>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7" name="Text Box 52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8" name="Text Box 528"/>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29" name="Text Box 52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0" name="Text Box 53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533400</xdr:colOff>
      <xdr:row>57</xdr:row>
      <xdr:rowOff>0</xdr:rowOff>
    </xdr:from>
    <xdr:ext cx="76200" cy="209550"/>
    <xdr:sp fLocksText="0">
      <xdr:nvSpPr>
        <xdr:cNvPr id="531" name="Text Box 531"/>
        <xdr:cNvSpPr txBox="1">
          <a:spLocks noChangeArrowheads="1"/>
        </xdr:cNvSpPr>
      </xdr:nvSpPr>
      <xdr:spPr>
        <a:xfrm>
          <a:off x="809625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2" name="Text Box 53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3" name="Text Box 53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4" name="Text Box 53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5" name="Text Box 53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6" name="Text Box 53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7" name="Text Box 53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8" name="Text Box 53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9" name="Text Box 53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0" name="Text Box 54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1" name="Text Box 54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2" name="Text Box 54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3" name="Text Box 54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4" name="Text Box 54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5" name="Text Box 54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6" name="Text Box 54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7" name="Text Box 54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8" name="Text Box 54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9" name="Text Box 54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0" name="Text Box 55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1" name="Text Box 55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2" name="Text Box 55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3" name="Text Box 55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4" name="Text Box 55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5" name="Text Box 55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6" name="Text Box 55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7" name="Text Box 55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8" name="Text Box 55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59" name="Text Box 55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0" name="Text Box 56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1" name="Text Box 561"/>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2" name="Text Box 56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3" name="Text Box 56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4" name="Text Box 56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5" name="Text Box 56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6" name="Text Box 56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7" name="Text Box 56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8" name="Text Box 568"/>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9" name="Text Box 56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0" name="Text Box 57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1" name="Text Box 571"/>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2" name="Text Box 572"/>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3" name="Text Box 573"/>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74" name="Text Box 57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75" name="Text Box 57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76" name="Text Box 57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7" name="Text Box 577"/>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8" name="Text Box 578"/>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9" name="Text Box 57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80" name="Text Box 58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81" name="Text Box 581"/>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82" name="Text Box 582"/>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3" name="Text Box 58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4" name="Text Box 58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5" name="Text Box 58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6" name="Text Box 58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7" name="Text Box 58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8" name="Text Box 58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9" name="Text Box 58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0" name="Text Box 59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1" name="Text Box 59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2" name="Text Box 59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3" name="Text Box 59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4" name="Text Box 59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5" name="Text Box 59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6" name="Text Box 59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7" name="Text Box 59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8" name="Text Box 59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9" name="Text Box 59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0" name="Text Box 60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1" name="Text Box 60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2" name="Text Box 60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3" name="Text Box 60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4" name="Text Box 60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5" name="Text Box 60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6" name="Text Box 60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7" name="Text Box 60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8" name="Text Box 60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9" name="Text Box 60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0" name="Text Box 61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1" name="Text Box 61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2" name="Text Box 61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3" name="Text Box 61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4" name="Text Box 61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5" name="Text Box 61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6" name="Text Box 61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7" name="Text Box 61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8" name="Text Box 61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19" name="Text Box 61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0" name="Text Box 62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1" name="Text Box 621"/>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2" name="Text Box 62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3" name="Text Box 62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4" name="Text Box 62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5" name="Text Box 62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6" name="Text Box 62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7" name="Text Box 62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8" name="Text Box 628"/>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9" name="Text Box 62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30" name="Text Box 63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0</xdr:row>
      <xdr:rowOff>0</xdr:rowOff>
    </xdr:from>
    <xdr:to>
      <xdr:col>9</xdr:col>
      <xdr:colOff>0</xdr:colOff>
      <xdr:row>0</xdr:row>
      <xdr:rowOff>0</xdr:rowOff>
    </xdr:to>
    <xdr:sp>
      <xdr:nvSpPr>
        <xdr:cNvPr id="631" name="Oval 631"/>
        <xdr:cNvSpPr>
          <a:spLocks/>
        </xdr:cNvSpPr>
      </xdr:nvSpPr>
      <xdr:spPr>
        <a:xfrm>
          <a:off x="4924425" y="0"/>
          <a:ext cx="0"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3</xdr:col>
      <xdr:colOff>0</xdr:colOff>
      <xdr:row>70</xdr:row>
      <xdr:rowOff>0</xdr:rowOff>
    </xdr:from>
    <xdr:ext cx="76200" cy="209550"/>
    <xdr:sp fLocksText="0">
      <xdr:nvSpPr>
        <xdr:cNvPr id="632" name="Text Box 632"/>
        <xdr:cNvSpPr txBox="1">
          <a:spLocks noChangeArrowheads="1"/>
        </xdr:cNvSpPr>
      </xdr:nvSpPr>
      <xdr:spPr>
        <a:xfrm>
          <a:off x="2581275"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0</xdr:rowOff>
    </xdr:from>
    <xdr:ext cx="76200" cy="209550"/>
    <xdr:sp fLocksText="0">
      <xdr:nvSpPr>
        <xdr:cNvPr id="633" name="Text Box 633"/>
        <xdr:cNvSpPr txBox="1">
          <a:spLocks noChangeArrowheads="1"/>
        </xdr:cNvSpPr>
      </xdr:nvSpPr>
      <xdr:spPr>
        <a:xfrm>
          <a:off x="2581275"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0</xdr:rowOff>
    </xdr:from>
    <xdr:ext cx="76200" cy="209550"/>
    <xdr:sp fLocksText="0">
      <xdr:nvSpPr>
        <xdr:cNvPr id="634" name="Text Box 634"/>
        <xdr:cNvSpPr txBox="1">
          <a:spLocks noChangeArrowheads="1"/>
        </xdr:cNvSpPr>
      </xdr:nvSpPr>
      <xdr:spPr>
        <a:xfrm>
          <a:off x="2581275"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635" name="Text Box 635"/>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636" name="Text Box 636"/>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637" name="Text Box 637"/>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638" name="Text Box 638"/>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639" name="Text Box 639"/>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640" name="Text Box 640"/>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641" name="Text Box 321"/>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642" name="Text Box 322"/>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643" name="Text Box 323"/>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644" name="Text Box 324"/>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645" name="Text Box 325"/>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646" name="Text Box 326"/>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438150</xdr:colOff>
      <xdr:row>0</xdr:row>
      <xdr:rowOff>0</xdr:rowOff>
    </xdr:to>
    <xdr:sp>
      <xdr:nvSpPr>
        <xdr:cNvPr id="1" name="Oval 1"/>
        <xdr:cNvSpPr>
          <a:spLocks/>
        </xdr:cNvSpPr>
      </xdr:nvSpPr>
      <xdr:spPr>
        <a:xfrm>
          <a:off x="38100" y="0"/>
          <a:ext cx="752475"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4</xdr:col>
      <xdr:colOff>0</xdr:colOff>
      <xdr:row>3</xdr:row>
      <xdr:rowOff>0</xdr:rowOff>
    </xdr:from>
    <xdr:ext cx="76200" cy="209550"/>
    <xdr:sp fLocksText="0">
      <xdr:nvSpPr>
        <xdr:cNvPr id="2" name="Text Box 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3" name="Text Box 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 name="Text Box 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5" name="Text Box 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 name="Text Box 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7" name="Text Box 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8" name="Text Box 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9" name="Text Box 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0" name="Text Box 10"/>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1" name="Text Box 11"/>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2" name="Text Box 12"/>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3" name="Text Box 1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4" name="Text Box 1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5" name="Text Box 1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6" name="Text Box 1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7" name="Text Box 1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8" name="Text Box 1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19" name="Text Box 19"/>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20" name="Text Box 20"/>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21" name="Text Box 21"/>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2" name="Text Box 22"/>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3" name="Text Box 23"/>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4" name="Text Box 24"/>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5" name="Text Box 25"/>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6" name="Text Box 26"/>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7" name="Text Box 27"/>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8" name="Text Box 28"/>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9" name="Text Box 29"/>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0" name="Text Box 30"/>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1" name="Text Box 31"/>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2" name="Text Box 32"/>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3" name="Text Box 33"/>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4" name="Text Box 34"/>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5" name="Text Box 35"/>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6" name="Text Box 36"/>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7" name="Text Box 37"/>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8" name="Text Box 38"/>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9" name="Text Box 39"/>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0" name="Text Box 40"/>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1" name="Text Box 41"/>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2" name="Text Box 42"/>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3" name="Text Box 43"/>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4" name="Text Box 44"/>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5" name="Text Box 45"/>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6" name="Text Box 46"/>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7" name="Text Box 47"/>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8" name="Text Box 48"/>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49" name="Text Box 49"/>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50" name="Text Box 50"/>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51" name="Text Box 51"/>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2" name="Text Box 52"/>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3" name="Text Box 53"/>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4" name="Text Box 54"/>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5" name="Text Box 55"/>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6" name="Text Box 56"/>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7" name="Text Box 57"/>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58" name="Text Box 58"/>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59" name="Text Box 59"/>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0" name="Text Box 60"/>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1" name="Text Box 61"/>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2" name="Text Box 62"/>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3" name="Text Box 63"/>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4" name="Text Box 6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5" name="Text Box 65"/>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6" name="Text Box 66"/>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7" name="Text Box 6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8" name="Text Box 68"/>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9" name="Text Box 69"/>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 name="Text Box 70"/>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1" name="Text Box 71"/>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2" name="Text Box 72"/>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3" name="Text Box 73"/>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4" name="Text Box 74"/>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5" name="Text Box 75"/>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6" name="Text Box 76"/>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7" name="Text Box 77"/>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8" name="Text Box 78"/>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0</xdr:rowOff>
    </xdr:from>
    <xdr:ext cx="76200" cy="209550"/>
    <xdr:sp fLocksText="0">
      <xdr:nvSpPr>
        <xdr:cNvPr id="79" name="Text Box 79"/>
        <xdr:cNvSpPr txBox="1">
          <a:spLocks noChangeArrowheads="1"/>
        </xdr:cNvSpPr>
      </xdr:nvSpPr>
      <xdr:spPr>
        <a:xfrm>
          <a:off x="4000500"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0</xdr:rowOff>
    </xdr:from>
    <xdr:ext cx="76200" cy="209550"/>
    <xdr:sp fLocksText="0">
      <xdr:nvSpPr>
        <xdr:cNvPr id="80" name="Text Box 80"/>
        <xdr:cNvSpPr txBox="1">
          <a:spLocks noChangeArrowheads="1"/>
        </xdr:cNvSpPr>
      </xdr:nvSpPr>
      <xdr:spPr>
        <a:xfrm>
          <a:off x="4000500"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0</xdr:rowOff>
    </xdr:from>
    <xdr:ext cx="76200" cy="209550"/>
    <xdr:sp fLocksText="0">
      <xdr:nvSpPr>
        <xdr:cNvPr id="81" name="Text Box 81"/>
        <xdr:cNvSpPr txBox="1">
          <a:spLocks noChangeArrowheads="1"/>
        </xdr:cNvSpPr>
      </xdr:nvSpPr>
      <xdr:spPr>
        <a:xfrm>
          <a:off x="4000500"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82" name="Text Box 82"/>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83" name="Text Box 83"/>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84" name="Text Box 84"/>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5" name="Text Box 85"/>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6" name="Text Box 86"/>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7" name="Text Box 87"/>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8" name="Text Box 88"/>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9" name="Text Box 89"/>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90" name="Text Box 90"/>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91" name="Text Box 91"/>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92" name="Text Box 92"/>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93" name="Text Box 93"/>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4" name="Text Box 94"/>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5" name="Text Box 95"/>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6" name="Text Box 96"/>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7" name="Text Box 97"/>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8" name="Text Box 98"/>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9" name="Text Box 99"/>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100" name="Text Box 100"/>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101" name="Text Box 101"/>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102" name="Text Box 102"/>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3" name="Text Box 103"/>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4" name="Text Box 104"/>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5" name="Text Box 105"/>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6" name="Text Box 106"/>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7" name="Text Box 107"/>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8" name="Text Box 108"/>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09" name="Text Box 109"/>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10" name="Text Box 110"/>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11" name="Text Box 111"/>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2" name="Text Box 112"/>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3" name="Text Box 113"/>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4" name="Text Box 114"/>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5" name="Text Box 115"/>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6" name="Text Box 116"/>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7" name="Text Box 117"/>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8" name="Text Box 118"/>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9" name="Text Box 119"/>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20" name="Text Box 120"/>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1" name="Text Box 121"/>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2" name="Text Box 122"/>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3" name="Text Box 123"/>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4" name="Text Box 124"/>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5" name="Text Box 125"/>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6" name="Text Box 126"/>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127" name="Text Box 127"/>
        <xdr:cNvSpPr txBox="1">
          <a:spLocks noChangeArrowheads="1"/>
        </xdr:cNvSpPr>
      </xdr:nvSpPr>
      <xdr:spPr>
        <a:xfrm>
          <a:off x="4000500"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128" name="Text Box 128"/>
        <xdr:cNvSpPr txBox="1">
          <a:spLocks noChangeArrowheads="1"/>
        </xdr:cNvSpPr>
      </xdr:nvSpPr>
      <xdr:spPr>
        <a:xfrm>
          <a:off x="4000500"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129" name="Text Box 129"/>
        <xdr:cNvSpPr txBox="1">
          <a:spLocks noChangeArrowheads="1"/>
        </xdr:cNvSpPr>
      </xdr:nvSpPr>
      <xdr:spPr>
        <a:xfrm>
          <a:off x="4000500"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30" name="Text Box 130"/>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31" name="Text Box 131"/>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32" name="Text Box 132"/>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3" name="Text Box 133"/>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4" name="Text Box 134"/>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5" name="Text Box 135"/>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6" name="Text Box 136"/>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7" name="Text Box 137"/>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8" name="Text Box 138"/>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39" name="Text Box 139"/>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40" name="Text Box 140"/>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41" name="Text Box 141"/>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2" name="Text Box 142"/>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3" name="Text Box 143"/>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4" name="Text Box 144"/>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5" name="Text Box 145"/>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6" name="Text Box 146"/>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7" name="Text Box 147"/>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8" name="Text Box 148"/>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9" name="Text Box 149"/>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50" name="Text Box 150"/>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1" name="Text Box 151"/>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2" name="Text Box 152"/>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3" name="Text Box 153"/>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4" name="Text Box 154"/>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5" name="Text Box 155"/>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6" name="Text Box 156"/>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7" name="Text Box 157"/>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8" name="Text Box 158"/>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9" name="Text Box 159"/>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60" name="Text Box 160"/>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61" name="Text Box 161"/>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62" name="Text Box 162"/>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3" name="Text Box 163"/>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4" name="Text Box 164"/>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5" name="Text Box 165"/>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6" name="Text Box 166"/>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7" name="Text Box 167"/>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8" name="Text Box 168"/>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69" name="Text Box 169"/>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70" name="Text Box 170"/>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71" name="Text Box 171"/>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2" name="Text Box 172"/>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3" name="Text Box 173"/>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4" name="Text Box 174"/>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5" name="Text Box 175"/>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6" name="Text Box 176"/>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7" name="Text Box 177"/>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8" name="Text Box 178"/>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9" name="Text Box 179"/>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80" name="Text Box 180"/>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0</xdr:rowOff>
    </xdr:from>
    <xdr:ext cx="76200" cy="209550"/>
    <xdr:sp fLocksText="0">
      <xdr:nvSpPr>
        <xdr:cNvPr id="181" name="Text Box 181"/>
        <xdr:cNvSpPr txBox="1">
          <a:spLocks noChangeArrowheads="1"/>
        </xdr:cNvSpPr>
      </xdr:nvSpPr>
      <xdr:spPr>
        <a:xfrm>
          <a:off x="4000500"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0</xdr:rowOff>
    </xdr:from>
    <xdr:ext cx="76200" cy="209550"/>
    <xdr:sp fLocksText="0">
      <xdr:nvSpPr>
        <xdr:cNvPr id="182" name="Text Box 182"/>
        <xdr:cNvSpPr txBox="1">
          <a:spLocks noChangeArrowheads="1"/>
        </xdr:cNvSpPr>
      </xdr:nvSpPr>
      <xdr:spPr>
        <a:xfrm>
          <a:off x="4000500"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0</xdr:rowOff>
    </xdr:from>
    <xdr:ext cx="76200" cy="209550"/>
    <xdr:sp fLocksText="0">
      <xdr:nvSpPr>
        <xdr:cNvPr id="183" name="Text Box 183"/>
        <xdr:cNvSpPr txBox="1">
          <a:spLocks noChangeArrowheads="1"/>
        </xdr:cNvSpPr>
      </xdr:nvSpPr>
      <xdr:spPr>
        <a:xfrm>
          <a:off x="4000500"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4" name="Text Box 184"/>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5" name="Text Box 185"/>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6" name="Text Box 186"/>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7" name="Text Box 187"/>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8" name="Text Box 188"/>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9" name="Text Box 189"/>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190" name="Text Box 190"/>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191" name="Text Box 191"/>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192" name="Text Box 192"/>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93" name="Text Box 193"/>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94" name="Text Box 194"/>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95" name="Text Box 195"/>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6" name="Text Box 196"/>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7" name="Text Box 197"/>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8" name="Text Box 198"/>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199" name="Text Box 199"/>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200" name="Text Box 200"/>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201" name="Text Box 201"/>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2" name="Text Box 202"/>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3" name="Text Box 203"/>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4" name="Text Box 204"/>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0</xdr:rowOff>
    </xdr:from>
    <xdr:ext cx="76200" cy="209550"/>
    <xdr:sp fLocksText="0">
      <xdr:nvSpPr>
        <xdr:cNvPr id="205" name="Text Box 205"/>
        <xdr:cNvSpPr txBox="1">
          <a:spLocks noChangeArrowheads="1"/>
        </xdr:cNvSpPr>
      </xdr:nvSpPr>
      <xdr:spPr>
        <a:xfrm>
          <a:off x="4000500"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0</xdr:rowOff>
    </xdr:from>
    <xdr:ext cx="76200" cy="209550"/>
    <xdr:sp fLocksText="0">
      <xdr:nvSpPr>
        <xdr:cNvPr id="206" name="Text Box 206"/>
        <xdr:cNvSpPr txBox="1">
          <a:spLocks noChangeArrowheads="1"/>
        </xdr:cNvSpPr>
      </xdr:nvSpPr>
      <xdr:spPr>
        <a:xfrm>
          <a:off x="4000500"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0</xdr:rowOff>
    </xdr:from>
    <xdr:ext cx="76200" cy="209550"/>
    <xdr:sp fLocksText="0">
      <xdr:nvSpPr>
        <xdr:cNvPr id="207" name="Text Box 207"/>
        <xdr:cNvSpPr txBox="1">
          <a:spLocks noChangeArrowheads="1"/>
        </xdr:cNvSpPr>
      </xdr:nvSpPr>
      <xdr:spPr>
        <a:xfrm>
          <a:off x="4000500"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8" name="Text Box 208"/>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9" name="Text Box 209"/>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10" name="Text Box 210"/>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1" name="Text Box 21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2" name="Text Box 21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3" name="Text Box 21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4" name="Text Box 21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5" name="Text Box 21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6" name="Text Box 21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7" name="Text Box 21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8" name="Text Box 21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9" name="Text Box 21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20" name="Text Box 22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21" name="Text Box 22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22" name="Text Box 22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23" name="Text Box 223"/>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24" name="Text Box 224"/>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25" name="Text Box 225"/>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6" name="Text Box 22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7" name="Text Box 22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8" name="Text Box 22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9" name="Text Box 22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0" name="Text Box 23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1" name="Text Box 23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2" name="Text Box 23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3" name="Text Box 23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4" name="Text Box 23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35" name="Text Box 235"/>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36" name="Text Box 236"/>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37" name="Text Box 23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8" name="Text Box 23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9" name="Text Box 23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40" name="Text Box 24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241" name="Text Box 241"/>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242" name="Text Box 242"/>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243" name="Text Box 243"/>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4" name="Text Box 244"/>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5" name="Text Box 245"/>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6" name="Text Box 246"/>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7" name="Text Box 247"/>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8" name="Text Box 248"/>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9" name="Text Box 249"/>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50" name="Text Box 250"/>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51" name="Text Box 251"/>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52" name="Text Box 252"/>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3" name="Text Box 253"/>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4" name="Text Box 254"/>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5" name="Text Box 255"/>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0</xdr:rowOff>
    </xdr:from>
    <xdr:ext cx="76200" cy="209550"/>
    <xdr:sp fLocksText="0">
      <xdr:nvSpPr>
        <xdr:cNvPr id="256" name="Text Box 256"/>
        <xdr:cNvSpPr txBox="1">
          <a:spLocks noChangeArrowheads="1"/>
        </xdr:cNvSpPr>
      </xdr:nvSpPr>
      <xdr:spPr>
        <a:xfrm>
          <a:off x="4000500"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0</xdr:rowOff>
    </xdr:from>
    <xdr:ext cx="76200" cy="209550"/>
    <xdr:sp fLocksText="0">
      <xdr:nvSpPr>
        <xdr:cNvPr id="257" name="Text Box 257"/>
        <xdr:cNvSpPr txBox="1">
          <a:spLocks noChangeArrowheads="1"/>
        </xdr:cNvSpPr>
      </xdr:nvSpPr>
      <xdr:spPr>
        <a:xfrm>
          <a:off x="4000500"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0</xdr:rowOff>
    </xdr:from>
    <xdr:ext cx="76200" cy="209550"/>
    <xdr:sp fLocksText="0">
      <xdr:nvSpPr>
        <xdr:cNvPr id="258" name="Text Box 258"/>
        <xdr:cNvSpPr txBox="1">
          <a:spLocks noChangeArrowheads="1"/>
        </xdr:cNvSpPr>
      </xdr:nvSpPr>
      <xdr:spPr>
        <a:xfrm>
          <a:off x="4000500"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259" name="Text Box 259"/>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38100</xdr:rowOff>
    </xdr:from>
    <xdr:ext cx="76200" cy="209550"/>
    <xdr:sp fLocksText="0">
      <xdr:nvSpPr>
        <xdr:cNvPr id="260" name="Text Box 260"/>
        <xdr:cNvSpPr txBox="1">
          <a:spLocks noChangeArrowheads="1"/>
        </xdr:cNvSpPr>
      </xdr:nvSpPr>
      <xdr:spPr>
        <a:xfrm>
          <a:off x="4000500" y="1123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61" name="Text Box 261"/>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62" name="Text Box 262"/>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63" name="Text Box 263"/>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4" name="Text Box 264"/>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5" name="Text Box 265"/>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6" name="Text Box 266"/>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7" name="Text Box 267"/>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8" name="Text Box 268"/>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9" name="Text Box 269"/>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0</xdr:rowOff>
    </xdr:from>
    <xdr:ext cx="76200" cy="209550"/>
    <xdr:sp fLocksText="0">
      <xdr:nvSpPr>
        <xdr:cNvPr id="270" name="Text Box 270"/>
        <xdr:cNvSpPr txBox="1">
          <a:spLocks noChangeArrowheads="1"/>
        </xdr:cNvSpPr>
      </xdr:nvSpPr>
      <xdr:spPr>
        <a:xfrm>
          <a:off x="4000500"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0</xdr:rowOff>
    </xdr:from>
    <xdr:ext cx="76200" cy="209550"/>
    <xdr:sp fLocksText="0">
      <xdr:nvSpPr>
        <xdr:cNvPr id="271" name="Text Box 271"/>
        <xdr:cNvSpPr txBox="1">
          <a:spLocks noChangeArrowheads="1"/>
        </xdr:cNvSpPr>
      </xdr:nvSpPr>
      <xdr:spPr>
        <a:xfrm>
          <a:off x="4000500"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0</xdr:rowOff>
    </xdr:from>
    <xdr:ext cx="76200" cy="209550"/>
    <xdr:sp fLocksText="0">
      <xdr:nvSpPr>
        <xdr:cNvPr id="272" name="Text Box 272"/>
        <xdr:cNvSpPr txBox="1">
          <a:spLocks noChangeArrowheads="1"/>
        </xdr:cNvSpPr>
      </xdr:nvSpPr>
      <xdr:spPr>
        <a:xfrm>
          <a:off x="4000500"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73" name="Text Box 273"/>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74" name="Text Box 274"/>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75" name="Text Box 275"/>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6" name="Text Box 276"/>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7" name="Text Box 277"/>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8" name="Text Box 278"/>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9" name="Text Box 279"/>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80" name="Text Box 280"/>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81" name="Text Box 281"/>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82" name="Text Box 282"/>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83" name="Text Box 283"/>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84" name="Text Box 284"/>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85" name="Text Box 285"/>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86" name="Text Box 286"/>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87" name="Text Box 287"/>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288" name="Text Box 288"/>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289" name="Text Box 289"/>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290" name="Text Box 290"/>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291" name="Text Box 291"/>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292" name="Text Box 292"/>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293" name="Text Box 293"/>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4" name="Text Box 294"/>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5" name="Text Box 295"/>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6" name="Text Box 296"/>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7" name="Text Box 297"/>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8" name="Text Box 298"/>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9" name="Text Box 299"/>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0" name="Text Box 300"/>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1" name="Text Box 301"/>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2" name="Text Box 302"/>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3" name="Text Box 303"/>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4" name="Text Box 304"/>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5" name="Text Box 305"/>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6" name="Text Box 306"/>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7" name="Text Box 307"/>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308" name="Text Box 308"/>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309" name="Text Box 309"/>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310" name="Text Box 310"/>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311" name="Text Box 311"/>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312" name="Text Box 312"/>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313" name="Text Box 313"/>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314" name="Text Box 314"/>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315" name="Text Box 315"/>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316" name="Text Box 316"/>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317" name="Text Box 317"/>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318" name="Text Box 318"/>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319" name="Text Box 319"/>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320" name="Text Box 320"/>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21" name="Text Box 321"/>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22" name="Text Box 322"/>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23" name="Text Box 323"/>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24" name="Text Box 324"/>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25" name="Text Box 325"/>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26" name="Text Box 326"/>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0</xdr:rowOff>
    </xdr:from>
    <xdr:ext cx="76200" cy="209550"/>
    <xdr:sp fLocksText="0">
      <xdr:nvSpPr>
        <xdr:cNvPr id="327" name="Text Box 327"/>
        <xdr:cNvSpPr txBox="1">
          <a:spLocks noChangeArrowheads="1"/>
        </xdr:cNvSpPr>
      </xdr:nvSpPr>
      <xdr:spPr>
        <a:xfrm>
          <a:off x="4000500"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0</xdr:rowOff>
    </xdr:from>
    <xdr:ext cx="76200" cy="209550"/>
    <xdr:sp fLocksText="0">
      <xdr:nvSpPr>
        <xdr:cNvPr id="328" name="Text Box 328"/>
        <xdr:cNvSpPr txBox="1">
          <a:spLocks noChangeArrowheads="1"/>
        </xdr:cNvSpPr>
      </xdr:nvSpPr>
      <xdr:spPr>
        <a:xfrm>
          <a:off x="4000500"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0</xdr:rowOff>
    </xdr:from>
    <xdr:ext cx="76200" cy="209550"/>
    <xdr:sp fLocksText="0">
      <xdr:nvSpPr>
        <xdr:cNvPr id="329" name="Text Box 329"/>
        <xdr:cNvSpPr txBox="1">
          <a:spLocks noChangeArrowheads="1"/>
        </xdr:cNvSpPr>
      </xdr:nvSpPr>
      <xdr:spPr>
        <a:xfrm>
          <a:off x="4000500"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30" name="Text Box 330"/>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31" name="Text Box 331"/>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32" name="Text Box 332"/>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33" name="Text Box 333"/>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34" name="Text Box 334"/>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35" name="Text Box 335"/>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0</xdr:rowOff>
    </xdr:from>
    <xdr:ext cx="76200" cy="209550"/>
    <xdr:sp fLocksText="0">
      <xdr:nvSpPr>
        <xdr:cNvPr id="336" name="Text Box 336"/>
        <xdr:cNvSpPr txBox="1">
          <a:spLocks noChangeArrowheads="1"/>
        </xdr:cNvSpPr>
      </xdr:nvSpPr>
      <xdr:spPr>
        <a:xfrm>
          <a:off x="4000500"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0</xdr:rowOff>
    </xdr:from>
    <xdr:ext cx="76200" cy="209550"/>
    <xdr:sp fLocksText="0">
      <xdr:nvSpPr>
        <xdr:cNvPr id="337" name="Text Box 337"/>
        <xdr:cNvSpPr txBox="1">
          <a:spLocks noChangeArrowheads="1"/>
        </xdr:cNvSpPr>
      </xdr:nvSpPr>
      <xdr:spPr>
        <a:xfrm>
          <a:off x="4000500"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0</xdr:rowOff>
    </xdr:from>
    <xdr:ext cx="76200" cy="209550"/>
    <xdr:sp fLocksText="0">
      <xdr:nvSpPr>
        <xdr:cNvPr id="338" name="Text Box 338"/>
        <xdr:cNvSpPr txBox="1">
          <a:spLocks noChangeArrowheads="1"/>
        </xdr:cNvSpPr>
      </xdr:nvSpPr>
      <xdr:spPr>
        <a:xfrm>
          <a:off x="4000500"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39" name="Text Box 339"/>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40" name="Text Box 340"/>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41" name="Text Box 341"/>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2" name="Text Box 342"/>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3" name="Text Box 343"/>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4" name="Text Box 344"/>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5" name="Text Box 345"/>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6" name="Text Box 346"/>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7" name="Text Box 347"/>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8" name="Text Box 348"/>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49" name="Text Box 349"/>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50" name="Text Box 350"/>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51" name="Text Box 351"/>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52" name="Text Box 352"/>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353" name="Text Box 353"/>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354" name="Text Box 354"/>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355" name="Text Box 355"/>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356" name="Text Box 356"/>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357" name="Text Box 357"/>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358" name="Text Box 358"/>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359" name="Text Box 359"/>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60" name="Text Box 360"/>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61" name="Text Box 361"/>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62" name="Text Box 362"/>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0</xdr:rowOff>
    </xdr:from>
    <xdr:ext cx="76200" cy="209550"/>
    <xdr:sp fLocksText="0">
      <xdr:nvSpPr>
        <xdr:cNvPr id="363" name="Text Box 363"/>
        <xdr:cNvSpPr txBox="1">
          <a:spLocks noChangeArrowheads="1"/>
        </xdr:cNvSpPr>
      </xdr:nvSpPr>
      <xdr:spPr>
        <a:xfrm>
          <a:off x="4000500"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0</xdr:rowOff>
    </xdr:from>
    <xdr:ext cx="76200" cy="209550"/>
    <xdr:sp fLocksText="0">
      <xdr:nvSpPr>
        <xdr:cNvPr id="364" name="Text Box 364"/>
        <xdr:cNvSpPr txBox="1">
          <a:spLocks noChangeArrowheads="1"/>
        </xdr:cNvSpPr>
      </xdr:nvSpPr>
      <xdr:spPr>
        <a:xfrm>
          <a:off x="4000500"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0</xdr:rowOff>
    </xdr:from>
    <xdr:ext cx="76200" cy="209550"/>
    <xdr:sp fLocksText="0">
      <xdr:nvSpPr>
        <xdr:cNvPr id="365" name="Text Box 365"/>
        <xdr:cNvSpPr txBox="1">
          <a:spLocks noChangeArrowheads="1"/>
        </xdr:cNvSpPr>
      </xdr:nvSpPr>
      <xdr:spPr>
        <a:xfrm>
          <a:off x="4000500"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366" name="Text Box 366"/>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367" name="Text Box 367"/>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368" name="Text Box 368"/>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69" name="Text Box 369"/>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0" name="Text Box 370"/>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1" name="Text Box 371"/>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2" name="Text Box 372"/>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3" name="Text Box 373"/>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4" name="Text Box 374"/>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5" name="Text Box 375"/>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6" name="Text Box 376"/>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7" name="Text Box 377"/>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8" name="Text Box 378"/>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79" name="Text Box 379"/>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0" name="Text Box 380"/>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1" name="Text Box 381"/>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2" name="Text Box 382"/>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3" name="Text Box 383"/>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4" name="Text Box 384"/>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5" name="Text Box 385"/>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6" name="Text Box 386"/>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7" name="Text Box 387"/>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8" name="Text Box 388"/>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89" name="Text Box 389"/>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0" name="Text Box 390"/>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1" name="Text Box 391"/>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2" name="Text Box 392"/>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3" name="Text Box 393"/>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4" name="Text Box 394"/>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5" name="Text Box 395"/>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6" name="Text Box 396"/>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7" name="Text Box 397"/>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8" name="Text Box 398"/>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99" name="Text Box 399"/>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0" name="Text Box 400"/>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1" name="Text Box 401"/>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2" name="Text Box 402"/>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3" name="Text Box 403"/>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4" name="Text Box 404"/>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5" name="Text Box 405"/>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6" name="Text Box 406"/>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407" name="Text Box 407"/>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408" name="Text Box 408"/>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409" name="Text Box 409"/>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410" name="Text Box 410"/>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411" name="Text Box 411"/>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412" name="Text Box 412"/>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413" name="Text Box 413"/>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414" name="Text Box 414"/>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415" name="Text Box 415"/>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416" name="Text Box 416"/>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417" name="Text Box 417"/>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418" name="Text Box 418"/>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419" name="Text Box 419"/>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420" name="Text Box 420"/>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421" name="Text Box 421"/>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422" name="Text Box 422"/>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423" name="Text Box 423"/>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424" name="Text Box 424"/>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425" name="Text Box 425"/>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26" name="Text Box 426"/>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27" name="Text Box 427"/>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28" name="Text Box 428"/>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0</xdr:rowOff>
    </xdr:from>
    <xdr:ext cx="76200" cy="209550"/>
    <xdr:sp fLocksText="0">
      <xdr:nvSpPr>
        <xdr:cNvPr id="429" name="Text Box 429"/>
        <xdr:cNvSpPr txBox="1">
          <a:spLocks noChangeArrowheads="1"/>
        </xdr:cNvSpPr>
      </xdr:nvSpPr>
      <xdr:spPr>
        <a:xfrm>
          <a:off x="4000500"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0</xdr:rowOff>
    </xdr:from>
    <xdr:ext cx="76200" cy="209550"/>
    <xdr:sp fLocksText="0">
      <xdr:nvSpPr>
        <xdr:cNvPr id="430" name="Text Box 430"/>
        <xdr:cNvSpPr txBox="1">
          <a:spLocks noChangeArrowheads="1"/>
        </xdr:cNvSpPr>
      </xdr:nvSpPr>
      <xdr:spPr>
        <a:xfrm>
          <a:off x="4000500"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0</xdr:rowOff>
    </xdr:from>
    <xdr:ext cx="76200" cy="209550"/>
    <xdr:sp fLocksText="0">
      <xdr:nvSpPr>
        <xdr:cNvPr id="431" name="Text Box 431"/>
        <xdr:cNvSpPr txBox="1">
          <a:spLocks noChangeArrowheads="1"/>
        </xdr:cNvSpPr>
      </xdr:nvSpPr>
      <xdr:spPr>
        <a:xfrm>
          <a:off x="4000500"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32" name="Text Box 432"/>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33" name="Text Box 433"/>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4" name="Text Box 43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5" name="Text Box 43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6" name="Text Box 43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7" name="Text Box 43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8" name="Text Box 43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9" name="Text Box 43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0" name="Text Box 44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1" name="Text Box 44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2" name="Text Box 44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3" name="Text Box 44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4" name="Text Box 44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5" name="Text Box 44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6" name="Text Box 44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7" name="Text Box 44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8" name="Text Box 44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9" name="Text Box 44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0" name="Text Box 45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1" name="Text Box 45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2" name="Text Box 45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3" name="Text Box 45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4" name="Text Box 45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5" name="Text Box 45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6" name="Text Box 45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7" name="Text Box 45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8" name="Text Box 45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9" name="Text Box 45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0" name="Text Box 46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1" name="Text Box 46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2" name="Text Box 46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3" name="Text Box 46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4" name="Text Box 46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5" name="Text Box 46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6" name="Text Box 46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7" name="Text Box 46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8" name="Text Box 46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9" name="Text Box 46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0" name="Text Box 47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1" name="Text Box 47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2" name="Text Box 47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3" name="Text Box 47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4" name="Text Box 47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5" name="Text Box 47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6" name="Text Box 47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7" name="Text Box 47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8" name="Text Box 47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79" name="Text Box 47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0" name="Text Box 48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1" name="Text Box 48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2" name="Text Box 48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3" name="Text Box 48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4" name="Text Box 48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5" name="Text Box 48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6" name="Text Box 48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7" name="Text Box 48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8" name="Text Box 48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9" name="Text Box 48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0" name="Text Box 49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1" name="Text Box 49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2" name="Text Box 49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3" name="Text Box 49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4" name="Text Box 49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5" name="Text Box 49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6" name="Text Box 49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7" name="Text Box 49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8" name="Text Box 49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9" name="Text Box 49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0" name="Text Box 50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1" name="Text Box 50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2" name="Text Box 50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3" name="Text Box 50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4" name="Text Box 50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5" name="Text Box 50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6" name="Text Box 50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7" name="Text Box 50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8" name="Text Box 50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9" name="Text Box 50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10" name="Text Box 51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11" name="Text Box 51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2" name="Text Box 512"/>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3" name="Text Box 513"/>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4" name="Text Box 51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5" name="Text Box 515"/>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6" name="Text Box 516"/>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7" name="Text Box 51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8" name="Text Box 518"/>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9" name="Text Box 519"/>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0" name="Text Box 520"/>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1" name="Text Box 521"/>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2" name="Text Box 522"/>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3" name="Text Box 523"/>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4" name="Text Box 52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5" name="Text Box 525"/>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6" name="Text Box 526"/>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7" name="Text Box 52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8" name="Text Box 528"/>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29" name="Text Box 52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0" name="Text Box 53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1" name="Text Box 53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2" name="Text Box 53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3" name="Text Box 53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4" name="Text Box 53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5" name="Text Box 53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6" name="Text Box 53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7" name="Text Box 53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8" name="Text Box 53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9" name="Text Box 53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0" name="Text Box 54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1" name="Text Box 54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2" name="Text Box 54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3" name="Text Box 54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4" name="Text Box 54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5" name="Text Box 54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6" name="Text Box 54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7" name="Text Box 54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8" name="Text Box 54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9" name="Text Box 54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0" name="Text Box 55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1" name="Text Box 55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2" name="Text Box 55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3" name="Text Box 55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4" name="Text Box 55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5" name="Text Box 55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6" name="Text Box 55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7" name="Text Box 55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8" name="Text Box 55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59" name="Text Box 55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0" name="Text Box 56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1" name="Text Box 56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2" name="Text Box 56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3" name="Text Box 56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4" name="Text Box 56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5" name="Text Box 56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6" name="Text Box 56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7" name="Text Box 56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8" name="Text Box 56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9" name="Text Box 56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0" name="Text Box 57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1" name="Text Box 57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2" name="Text Box 57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3" name="Text Box 573"/>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74" name="Text Box 57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75" name="Text Box 57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76" name="Text Box 57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7" name="Text Box 57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8" name="Text Box 57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9" name="Text Box 57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80" name="Text Box 58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81" name="Text Box 58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82" name="Text Box 58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3" name="Text Box 58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4" name="Text Box 58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5" name="Text Box 58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6" name="Text Box 58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7" name="Text Box 58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8" name="Text Box 58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9" name="Text Box 58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0" name="Text Box 59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1" name="Text Box 59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2" name="Text Box 59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3" name="Text Box 59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4" name="Text Box 59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5" name="Text Box 59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6" name="Text Box 59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7" name="Text Box 59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8" name="Text Box 59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9" name="Text Box 59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0" name="Text Box 60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1" name="Text Box 60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2" name="Text Box 60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3" name="Text Box 60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4" name="Text Box 60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5" name="Text Box 60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6" name="Text Box 60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7" name="Text Box 60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8" name="Text Box 60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9" name="Text Box 60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0" name="Text Box 61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1" name="Text Box 61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2" name="Text Box 61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3" name="Text Box 61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4" name="Text Box 61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5" name="Text Box 61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6" name="Text Box 61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7" name="Text Box 61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8" name="Text Box 61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19" name="Text Box 61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0" name="Text Box 62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1" name="Text Box 62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2" name="Text Box 62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3" name="Text Box 62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4" name="Text Box 62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5" name="Text Box 62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6" name="Text Box 62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7" name="Text Box 62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8" name="Text Box 62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9" name="Text Box 62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30" name="Text Box 63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0</xdr:colOff>
      <xdr:row>0</xdr:row>
      <xdr:rowOff>0</xdr:rowOff>
    </xdr:from>
    <xdr:to>
      <xdr:col>4</xdr:col>
      <xdr:colOff>0</xdr:colOff>
      <xdr:row>0</xdr:row>
      <xdr:rowOff>0</xdr:rowOff>
    </xdr:to>
    <xdr:sp>
      <xdr:nvSpPr>
        <xdr:cNvPr id="631" name="Oval 631"/>
        <xdr:cNvSpPr>
          <a:spLocks/>
        </xdr:cNvSpPr>
      </xdr:nvSpPr>
      <xdr:spPr>
        <a:xfrm>
          <a:off x="4000500" y="0"/>
          <a:ext cx="0"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4</xdr:col>
      <xdr:colOff>0</xdr:colOff>
      <xdr:row>70</xdr:row>
      <xdr:rowOff>0</xdr:rowOff>
    </xdr:from>
    <xdr:ext cx="76200" cy="209550"/>
    <xdr:sp fLocksText="0">
      <xdr:nvSpPr>
        <xdr:cNvPr id="632" name="Text Box 632"/>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633" name="Text Box 633"/>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634" name="Text Box 634"/>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635" name="Text Box 635"/>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636" name="Text Box 636"/>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637" name="Text Box 637"/>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638" name="Text Box 638"/>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639" name="Text Box 639"/>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640" name="Text Box 640"/>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1" name="Text Box 64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2" name="Text Box 64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3" name="Text Box 64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4" name="Text Box 64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5" name="Text Box 64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6" name="Text Box 64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7" name="Text Box 64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8" name="Text Box 64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49" name="Text Box 649"/>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50" name="Text Box 650"/>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51" name="Text Box 651"/>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2" name="Text Box 65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3" name="Text Box 65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4" name="Text Box 65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5" name="Text Box 65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6" name="Text Box 65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7" name="Text Box 65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58" name="Text Box 658"/>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59" name="Text Box 659"/>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60" name="Text Box 660"/>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1" name="Text Box 661"/>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2" name="Text Box 662"/>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3" name="Text Box 663"/>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4" name="Text Box 664"/>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5" name="Text Box 665"/>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6" name="Text Box 666"/>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7" name="Text Box 667"/>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8" name="Text Box 668"/>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9" name="Text Box 669"/>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0" name="Text Box 670"/>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1" name="Text Box 671"/>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2" name="Text Box 672"/>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3" name="Text Box 673"/>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4" name="Text Box 674"/>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5" name="Text Box 675"/>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6" name="Text Box 676"/>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7" name="Text Box 677"/>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8" name="Text Box 678"/>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79" name="Text Box 679"/>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80" name="Text Box 680"/>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81" name="Text Box 681"/>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2" name="Text Box 682"/>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3" name="Text Box 683"/>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4" name="Text Box 684"/>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5" name="Text Box 685"/>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6" name="Text Box 686"/>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7" name="Text Box 687"/>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88" name="Text Box 688"/>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89" name="Text Box 689"/>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90" name="Text Box 690"/>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1" name="Text Box 691"/>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2" name="Text Box 692"/>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3" name="Text Box 693"/>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4" name="Text Box 694"/>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5" name="Text Box 695"/>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6" name="Text Box 696"/>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7" name="Text Box 697"/>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8" name="Text Box 698"/>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9" name="Text Box 699"/>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0" name="Text Box 700"/>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1" name="Text Box 701"/>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2" name="Text Box 702"/>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3" name="Text Box 70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4" name="Text Box 704"/>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5" name="Text Box 705"/>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6" name="Text Box 70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7" name="Text Box 707"/>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8" name="Text Box 708"/>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9" name="Text Box 709"/>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10" name="Text Box 710"/>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11" name="Text Box 711"/>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2" name="Text Box 712"/>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3" name="Text Box 713"/>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4" name="Text Box 714"/>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5" name="Text Box 715"/>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6" name="Text Box 716"/>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7" name="Text Box 717"/>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18" name="Text Box 718"/>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19" name="Text Box 719"/>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20" name="Text Box 720"/>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21" name="Text Box 721"/>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22" name="Text Box 722"/>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23" name="Text Box 723"/>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4" name="Text Box 724"/>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5" name="Text Box 725"/>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6" name="Text Box 726"/>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727" name="Text Box 727"/>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728" name="Text Box 728"/>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729" name="Text Box 729"/>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30" name="Text Box 730"/>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31" name="Text Box 731"/>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32" name="Text Box 732"/>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3" name="Text Box 733"/>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4" name="Text Box 734"/>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5" name="Text Box 735"/>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6" name="Text Box 736"/>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7" name="Text Box 737"/>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8" name="Text Box 738"/>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39" name="Text Box 739"/>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40" name="Text Box 740"/>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41" name="Text Box 741"/>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2" name="Text Box 742"/>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3" name="Text Box 743"/>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4" name="Text Box 744"/>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5" name="Text Box 745"/>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6" name="Text Box 746"/>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7" name="Text Box 747"/>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8" name="Text Box 748"/>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9" name="Text Box 749"/>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50" name="Text Box 750"/>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1" name="Text Box 751"/>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2" name="Text Box 752"/>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3" name="Text Box 753"/>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4" name="Text Box 754"/>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5" name="Text Box 755"/>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6" name="Text Box 756"/>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7" name="Text Box 757"/>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8" name="Text Box 758"/>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9" name="Text Box 759"/>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60" name="Text Box 760"/>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61" name="Text Box 761"/>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62" name="Text Box 762"/>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3" name="Text Box 763"/>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4" name="Text Box 764"/>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5" name="Text Box 765"/>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766" name="Text Box 766"/>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767" name="Text Box 767"/>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768" name="Text Box 768"/>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69" name="Text Box 769"/>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70" name="Text Box 770"/>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71" name="Text Box 771"/>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2" name="Text Box 772"/>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3" name="Text Box 773"/>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4" name="Text Box 774"/>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5" name="Text Box 775"/>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6" name="Text Box 776"/>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7" name="Text Box 777"/>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8" name="Text Box 778"/>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9" name="Text Box 779"/>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80" name="Text Box 780"/>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1" name="Text Box 781"/>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2" name="Text Box 782"/>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3" name="Text Box 783"/>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4" name="Text Box 784"/>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5" name="Text Box 785"/>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6" name="Text Box 786"/>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7" name="Text Box 787"/>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8" name="Text Box 788"/>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9" name="Text Box 789"/>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90" name="Text Box 790"/>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91" name="Text Box 791"/>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92" name="Text Box 792"/>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3" name="Text Box 793"/>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4" name="Text Box 794"/>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5" name="Text Box 795"/>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6" name="Text Box 796"/>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7" name="Text Box 797"/>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8" name="Text Box 798"/>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799" name="Text Box 799"/>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800" name="Text Box 800"/>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801" name="Text Box 801"/>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2" name="Text Box 802"/>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3" name="Text Box 803"/>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4" name="Text Box 804"/>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5" name="Text Box 805"/>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6" name="Text Box 806"/>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7" name="Text Box 807"/>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8" name="Text Box 808"/>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9" name="Text Box 809"/>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10" name="Text Box 810"/>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1" name="Text Box 811"/>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2" name="Text Box 812"/>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3" name="Text Box 813"/>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4" name="Text Box 814"/>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5" name="Text Box 815"/>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6" name="Text Box 816"/>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7" name="Text Box 817"/>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8" name="Text Box 818"/>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9" name="Text Box 819"/>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820" name="Text Box 820"/>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821" name="Text Box 821"/>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822" name="Text Box 822"/>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23" name="Text Box 823"/>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24" name="Text Box 824"/>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25" name="Text Box 825"/>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6" name="Text Box 826"/>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7" name="Text Box 827"/>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8" name="Text Box 828"/>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829" name="Text Box 829"/>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830" name="Text Box 830"/>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831" name="Text Box 831"/>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32" name="Text Box 832"/>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33" name="Text Box 833"/>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34" name="Text Box 834"/>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5" name="Text Box 835"/>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6" name="Text Box 836"/>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7" name="Text Box 837"/>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8" name="Text Box 838"/>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9" name="Text Box 839"/>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40" name="Text Box 840"/>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1" name="Text Box 841"/>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2" name="Text Box 842"/>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3" name="Text Box 843"/>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4" name="Text Box 84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5" name="Text Box 84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6" name="Text Box 84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7" name="Text Box 84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8" name="Text Box 84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9" name="Text Box 84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0" name="Text Box 85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1" name="Text Box 85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2" name="Text Box 85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3" name="Text Box 85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4" name="Text Box 85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5" name="Text Box 85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56" name="Text Box 856"/>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57" name="Text Box 85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58" name="Text Box 85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9" name="Text Box 85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0" name="Text Box 86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1" name="Text Box 86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2" name="Text Box 86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3" name="Text Box 86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4" name="Text Box 86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5" name="Text Box 86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6" name="Text Box 86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7" name="Text Box 86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68" name="Text Box 86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69" name="Text Box 86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70" name="Text Box 87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71" name="Text Box 87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72" name="Text Box 87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73" name="Text Box 87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4" name="Text Box 874"/>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5" name="Text Box 875"/>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6" name="Text Box 876"/>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7" name="Text Box 877"/>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8" name="Text Box 878"/>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9" name="Text Box 879"/>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80" name="Text Box 880"/>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81" name="Text Box 881"/>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82" name="Text Box 882"/>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83" name="Text Box 883"/>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84" name="Text Box 884"/>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85" name="Text Box 885"/>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6" name="Text Box 886"/>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7" name="Text Box 887"/>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8" name="Text Box 888"/>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89" name="Text Box 889"/>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90" name="Text Box 890"/>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91" name="Text Box 891"/>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892" name="Text Box 892"/>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893" name="Text Box 893"/>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894" name="Text Box 894"/>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895" name="Text Box 895"/>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896" name="Text Box 896"/>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897" name="Text Box 897"/>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898" name="Text Box 898"/>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38100</xdr:rowOff>
    </xdr:from>
    <xdr:ext cx="76200" cy="209550"/>
    <xdr:sp fLocksText="0">
      <xdr:nvSpPr>
        <xdr:cNvPr id="899" name="Text Box 899"/>
        <xdr:cNvSpPr txBox="1">
          <a:spLocks noChangeArrowheads="1"/>
        </xdr:cNvSpPr>
      </xdr:nvSpPr>
      <xdr:spPr>
        <a:xfrm>
          <a:off x="4000500"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900" name="Text Box 900"/>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901" name="Text Box 901"/>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902" name="Text Box 902"/>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3" name="Text Box 903"/>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4" name="Text Box 904"/>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5" name="Text Box 905"/>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6" name="Text Box 906"/>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7" name="Text Box 907"/>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8" name="Text Box 908"/>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09" name="Text Box 909"/>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0" name="Text Box 910"/>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1" name="Text Box 911"/>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2" name="Text Box 912"/>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3" name="Text Box 913"/>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4" name="Text Box 914"/>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15" name="Text Box 915"/>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16" name="Text Box 916"/>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17" name="Text Box 917"/>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918" name="Text Box 918"/>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919" name="Text Box 919"/>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920" name="Text Box 920"/>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21" name="Text Box 921"/>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22" name="Text Box 922"/>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23" name="Text Box 923"/>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24" name="Text Box 924"/>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25" name="Text Box 925"/>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26" name="Text Box 926"/>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927" name="Text Box 927"/>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928" name="Text Box 928"/>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929" name="Text Box 929"/>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30" name="Text Box 930"/>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31" name="Text Box 931"/>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32" name="Text Box 932"/>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3" name="Text Box 933"/>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4" name="Text Box 934"/>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5" name="Text Box 935"/>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6" name="Text Box 936"/>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7" name="Text Box 937"/>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8" name="Text Box 938"/>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39" name="Text Box 939"/>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0" name="Text Box 940"/>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1" name="Text Box 941"/>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2" name="Text Box 942"/>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3" name="Text Box 943"/>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4" name="Text Box 944"/>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5" name="Text Box 945"/>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6" name="Text Box 946"/>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47" name="Text Box 947"/>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48" name="Text Box 948"/>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49" name="Text Box 949"/>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50" name="Text Box 950"/>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51" name="Text Box 951"/>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52" name="Text Box 952"/>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53" name="Text Box 953"/>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54" name="Text Box 954"/>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55" name="Text Box 955"/>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56" name="Text Box 956"/>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57" name="Text Box 957"/>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58" name="Text Box 958"/>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59" name="Text Box 959"/>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60" name="Text Box 960"/>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61" name="Text Box 961"/>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62" name="Text Box 962"/>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63" name="Text Box 963"/>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64" name="Text Box 964"/>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65" name="Text Box 965"/>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0</xdr:rowOff>
    </xdr:from>
    <xdr:ext cx="76200" cy="209550"/>
    <xdr:sp fLocksText="0">
      <xdr:nvSpPr>
        <xdr:cNvPr id="966" name="Text Box 966"/>
        <xdr:cNvSpPr txBox="1">
          <a:spLocks noChangeArrowheads="1"/>
        </xdr:cNvSpPr>
      </xdr:nvSpPr>
      <xdr:spPr>
        <a:xfrm>
          <a:off x="4000500"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0</xdr:rowOff>
    </xdr:from>
    <xdr:ext cx="76200" cy="209550"/>
    <xdr:sp fLocksText="0">
      <xdr:nvSpPr>
        <xdr:cNvPr id="967" name="Text Box 967"/>
        <xdr:cNvSpPr txBox="1">
          <a:spLocks noChangeArrowheads="1"/>
        </xdr:cNvSpPr>
      </xdr:nvSpPr>
      <xdr:spPr>
        <a:xfrm>
          <a:off x="4000500"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0</xdr:rowOff>
    </xdr:from>
    <xdr:ext cx="76200" cy="209550"/>
    <xdr:sp fLocksText="0">
      <xdr:nvSpPr>
        <xdr:cNvPr id="968" name="Text Box 968"/>
        <xdr:cNvSpPr txBox="1">
          <a:spLocks noChangeArrowheads="1"/>
        </xdr:cNvSpPr>
      </xdr:nvSpPr>
      <xdr:spPr>
        <a:xfrm>
          <a:off x="4000500" y="1394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69" name="Text Box 969"/>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70" name="Text Box 970"/>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71" name="Text Box 971"/>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72" name="Text Box 972"/>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73" name="Text Box 973"/>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74" name="Text Box 974"/>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0</xdr:rowOff>
    </xdr:from>
    <xdr:ext cx="76200" cy="209550"/>
    <xdr:sp fLocksText="0">
      <xdr:nvSpPr>
        <xdr:cNvPr id="975" name="Text Box 975"/>
        <xdr:cNvSpPr txBox="1">
          <a:spLocks noChangeArrowheads="1"/>
        </xdr:cNvSpPr>
      </xdr:nvSpPr>
      <xdr:spPr>
        <a:xfrm>
          <a:off x="4000500"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0</xdr:rowOff>
    </xdr:from>
    <xdr:ext cx="76200" cy="209550"/>
    <xdr:sp fLocksText="0">
      <xdr:nvSpPr>
        <xdr:cNvPr id="976" name="Text Box 976"/>
        <xdr:cNvSpPr txBox="1">
          <a:spLocks noChangeArrowheads="1"/>
        </xdr:cNvSpPr>
      </xdr:nvSpPr>
      <xdr:spPr>
        <a:xfrm>
          <a:off x="4000500"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0</xdr:rowOff>
    </xdr:from>
    <xdr:ext cx="76200" cy="209550"/>
    <xdr:sp fLocksText="0">
      <xdr:nvSpPr>
        <xdr:cNvPr id="977" name="Text Box 977"/>
        <xdr:cNvSpPr txBox="1">
          <a:spLocks noChangeArrowheads="1"/>
        </xdr:cNvSpPr>
      </xdr:nvSpPr>
      <xdr:spPr>
        <a:xfrm>
          <a:off x="4000500" y="1445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78" name="Text Box 978"/>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79" name="Text Box 979"/>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80" name="Text Box 980"/>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1" name="Text Box 981"/>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2" name="Text Box 982"/>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3" name="Text Box 983"/>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4" name="Text Box 984"/>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5" name="Text Box 985"/>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6" name="Text Box 986"/>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7" name="Text Box 987"/>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8" name="Text Box 988"/>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89" name="Text Box 989"/>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90" name="Text Box 990"/>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91" name="Text Box 991"/>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0</xdr:rowOff>
    </xdr:from>
    <xdr:ext cx="76200" cy="209550"/>
    <xdr:sp fLocksText="0">
      <xdr:nvSpPr>
        <xdr:cNvPr id="992" name="Text Box 992"/>
        <xdr:cNvSpPr txBox="1">
          <a:spLocks noChangeArrowheads="1"/>
        </xdr:cNvSpPr>
      </xdr:nvSpPr>
      <xdr:spPr>
        <a:xfrm>
          <a:off x="4000500" y="1463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993" name="Text Box 993"/>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994" name="Text Box 994"/>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995" name="Text Box 995"/>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996" name="Text Box 996"/>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997" name="Text Box 997"/>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998" name="Text Box 998"/>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99" name="Text Box 999"/>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1000" name="Text Box 1000"/>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1001" name="Text Box 1001"/>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0</xdr:rowOff>
    </xdr:from>
    <xdr:ext cx="76200" cy="209550"/>
    <xdr:sp fLocksText="0">
      <xdr:nvSpPr>
        <xdr:cNvPr id="1002" name="Text Box 1002"/>
        <xdr:cNvSpPr txBox="1">
          <a:spLocks noChangeArrowheads="1"/>
        </xdr:cNvSpPr>
      </xdr:nvSpPr>
      <xdr:spPr>
        <a:xfrm>
          <a:off x="4000500"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0</xdr:rowOff>
    </xdr:from>
    <xdr:ext cx="76200" cy="209550"/>
    <xdr:sp fLocksText="0">
      <xdr:nvSpPr>
        <xdr:cNvPr id="1003" name="Text Box 1003"/>
        <xdr:cNvSpPr txBox="1">
          <a:spLocks noChangeArrowheads="1"/>
        </xdr:cNvSpPr>
      </xdr:nvSpPr>
      <xdr:spPr>
        <a:xfrm>
          <a:off x="4000500"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0</xdr:rowOff>
    </xdr:from>
    <xdr:ext cx="76200" cy="209550"/>
    <xdr:sp fLocksText="0">
      <xdr:nvSpPr>
        <xdr:cNvPr id="1004" name="Text Box 1004"/>
        <xdr:cNvSpPr txBox="1">
          <a:spLocks noChangeArrowheads="1"/>
        </xdr:cNvSpPr>
      </xdr:nvSpPr>
      <xdr:spPr>
        <a:xfrm>
          <a:off x="4000500" y="15144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1005" name="Text Box 1005"/>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1006" name="Text Box 1006"/>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1007" name="Text Box 1007"/>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1008" name="Text Box 1008"/>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1009" name="Text Box 1009"/>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1010" name="Text Box 1010"/>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1011" name="Text Box 1011"/>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1012" name="Text Box 1012"/>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1013" name="Text Box 1013"/>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1014" name="Text Box 1014"/>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1015" name="Text Box 1015"/>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1016" name="Text Box 1016"/>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1017" name="Text Box 1017"/>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1018" name="Text Box 1018"/>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1019" name="Text Box 1019"/>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1020" name="Text Box 1020"/>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1021" name="Text Box 1021"/>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1022" name="Text Box 1022"/>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23" name="Text Box 1023"/>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24" name="Text Box 1024"/>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25" name="Text Box 1025"/>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26" name="Text Box 1026"/>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27" name="Text Box 1027"/>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28" name="Text Box 1028"/>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29" name="Text Box 1029"/>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30" name="Text Box 1030"/>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31" name="Text Box 1031"/>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32" name="Text Box 1032"/>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33" name="Text Box 1033"/>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34" name="Text Box 1034"/>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35" name="Text Box 1035"/>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36" name="Text Box 1036"/>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37" name="Text Box 1037"/>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38" name="Text Box 1038"/>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39" name="Text Box 1039"/>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40" name="Text Box 1040"/>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41" name="Text Box 1041"/>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42" name="Text Box 1042"/>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43" name="Text Box 1043"/>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0</xdr:rowOff>
    </xdr:from>
    <xdr:ext cx="76200" cy="209550"/>
    <xdr:sp fLocksText="0">
      <xdr:nvSpPr>
        <xdr:cNvPr id="1044" name="Text Box 1044"/>
        <xdr:cNvSpPr txBox="1">
          <a:spLocks noChangeArrowheads="1"/>
        </xdr:cNvSpPr>
      </xdr:nvSpPr>
      <xdr:spPr>
        <a:xfrm>
          <a:off x="4000500" y="1720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0</xdr:rowOff>
    </xdr:from>
    <xdr:ext cx="76200" cy="209550"/>
    <xdr:sp fLocksText="0">
      <xdr:nvSpPr>
        <xdr:cNvPr id="1045" name="Text Box 1045"/>
        <xdr:cNvSpPr txBox="1">
          <a:spLocks noChangeArrowheads="1"/>
        </xdr:cNvSpPr>
      </xdr:nvSpPr>
      <xdr:spPr>
        <a:xfrm>
          <a:off x="4000500" y="1720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0</xdr:rowOff>
    </xdr:from>
    <xdr:ext cx="76200" cy="209550"/>
    <xdr:sp fLocksText="0">
      <xdr:nvSpPr>
        <xdr:cNvPr id="1046" name="Text Box 1046"/>
        <xdr:cNvSpPr txBox="1">
          <a:spLocks noChangeArrowheads="1"/>
        </xdr:cNvSpPr>
      </xdr:nvSpPr>
      <xdr:spPr>
        <a:xfrm>
          <a:off x="4000500" y="1720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47" name="Text Box 1047"/>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48" name="Text Box 1048"/>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49" name="Text Box 1049"/>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50" name="Text Box 1050"/>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51" name="Text Box 1051"/>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52" name="Text Box 1052"/>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53" name="Text Box 1053"/>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54" name="Text Box 1054"/>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55" name="Text Box 1055"/>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56" name="Text Box 1056"/>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57" name="Text Box 1057"/>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58" name="Text Box 1058"/>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59" name="Text Box 1059"/>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60" name="Text Box 1060"/>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61" name="Text Box 1061"/>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62" name="Text Box 1062"/>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63" name="Text Box 1063"/>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64" name="Text Box 1064"/>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65" name="Text Box 1065"/>
        <xdr:cNvSpPr txBox="1">
          <a:spLocks noChangeArrowheads="1"/>
        </xdr:cNvSpPr>
      </xdr:nvSpPr>
      <xdr:spPr>
        <a:xfrm>
          <a:off x="4000500" y="18316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66" name="Text Box 1066"/>
        <xdr:cNvSpPr txBox="1">
          <a:spLocks noChangeArrowheads="1"/>
        </xdr:cNvSpPr>
      </xdr:nvSpPr>
      <xdr:spPr>
        <a:xfrm>
          <a:off x="4000500" y="18316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67" name="Text Box 1067"/>
        <xdr:cNvSpPr txBox="1">
          <a:spLocks noChangeArrowheads="1"/>
        </xdr:cNvSpPr>
      </xdr:nvSpPr>
      <xdr:spPr>
        <a:xfrm>
          <a:off x="4000500" y="18316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0</xdr:rowOff>
    </xdr:from>
    <xdr:ext cx="76200" cy="209550"/>
    <xdr:sp fLocksText="0">
      <xdr:nvSpPr>
        <xdr:cNvPr id="1068" name="Text Box 1068"/>
        <xdr:cNvSpPr txBox="1">
          <a:spLocks noChangeArrowheads="1"/>
        </xdr:cNvSpPr>
      </xdr:nvSpPr>
      <xdr:spPr>
        <a:xfrm>
          <a:off x="4000500" y="1841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0</xdr:rowOff>
    </xdr:from>
    <xdr:ext cx="76200" cy="209550"/>
    <xdr:sp fLocksText="0">
      <xdr:nvSpPr>
        <xdr:cNvPr id="1069" name="Text Box 1069"/>
        <xdr:cNvSpPr txBox="1">
          <a:spLocks noChangeArrowheads="1"/>
        </xdr:cNvSpPr>
      </xdr:nvSpPr>
      <xdr:spPr>
        <a:xfrm>
          <a:off x="4000500" y="1841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0</xdr:rowOff>
    </xdr:from>
    <xdr:ext cx="76200" cy="209550"/>
    <xdr:sp fLocksText="0">
      <xdr:nvSpPr>
        <xdr:cNvPr id="1070" name="Text Box 1070"/>
        <xdr:cNvSpPr txBox="1">
          <a:spLocks noChangeArrowheads="1"/>
        </xdr:cNvSpPr>
      </xdr:nvSpPr>
      <xdr:spPr>
        <a:xfrm>
          <a:off x="4000500" y="1841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71" name="Text Box 1071"/>
        <xdr:cNvSpPr txBox="1">
          <a:spLocks noChangeArrowheads="1"/>
        </xdr:cNvSpPr>
      </xdr:nvSpPr>
      <xdr:spPr>
        <a:xfrm>
          <a:off x="4000500" y="1848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72" name="Text Box 1072"/>
        <xdr:cNvSpPr txBox="1">
          <a:spLocks noChangeArrowheads="1"/>
        </xdr:cNvSpPr>
      </xdr:nvSpPr>
      <xdr:spPr>
        <a:xfrm>
          <a:off x="4000500" y="1848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3" name="Text Box 107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4" name="Text Box 107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5" name="Text Box 107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6" name="Text Box 107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7" name="Text Box 107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8" name="Text Box 107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9" name="Text Box 107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0" name="Text Box 108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1" name="Text Box 108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2" name="Text Box 108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3" name="Text Box 108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4" name="Text Box 108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5" name="Text Box 108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6" name="Text Box 108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7" name="Text Box 108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8" name="Text Box 108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9" name="Text Box 108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0" name="Text Box 109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1" name="Text Box 109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2" name="Text Box 109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3" name="Text Box 109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4" name="Text Box 109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5" name="Text Box 109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6" name="Text Box 109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7" name="Text Box 109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8" name="Text Box 109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9" name="Text Box 109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0" name="Text Box 110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1" name="Text Box 110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2" name="Text Box 110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3" name="Text Box 110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4" name="Text Box 110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5" name="Text Box 110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6" name="Text Box 110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7" name="Text Box 110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8" name="Text Box 110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9" name="Text Box 110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0" name="Text Box 111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1" name="Text Box 111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2" name="Text Box 111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3" name="Text Box 111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4" name="Text Box 111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5" name="Text Box 111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6" name="Text Box 111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7" name="Text Box 111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18" name="Text Box 111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19" name="Text Box 111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0" name="Text Box 112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1" name="Text Box 112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2" name="Text Box 112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3" name="Text Box 112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4" name="Text Box 112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5" name="Text Box 112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6" name="Text Box 112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7" name="Text Box 112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8" name="Text Box 112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9" name="Text Box 112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0" name="Text Box 113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1" name="Text Box 113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2" name="Text Box 113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3" name="Text Box 113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4" name="Text Box 113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5" name="Text Box 113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6" name="Text Box 113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7" name="Text Box 113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8" name="Text Box 113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9" name="Text Box 113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0" name="Text Box 114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1" name="Text Box 114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2" name="Text Box 114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3" name="Text Box 114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4" name="Text Box 114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5" name="Text Box 114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6" name="Text Box 114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7" name="Text Box 114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8" name="Text Box 114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9" name="Text Box 114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50" name="Text Box 115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1" name="Text Box 1151"/>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2" name="Text Box 1152"/>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3" name="Text Box 115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4" name="Text Box 1154"/>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5" name="Text Box 1155"/>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6" name="Text Box 115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7" name="Text Box 1157"/>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8" name="Text Box 1158"/>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9" name="Text Box 1159"/>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0" name="Text Box 1160"/>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1" name="Text Box 1161"/>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2" name="Text Box 1162"/>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3" name="Text Box 116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4" name="Text Box 1164"/>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5" name="Text Box 1165"/>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6" name="Text Box 116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7" name="Text Box 1167"/>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68" name="Text Box 116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69" name="Text Box 116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0" name="Text Box 117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1" name="Text Box 117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2" name="Text Box 117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3" name="Text Box 117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4" name="Text Box 117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5" name="Text Box 117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6" name="Text Box 117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77" name="Text Box 117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78" name="Text Box 117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79" name="Text Box 117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0" name="Text Box 118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1" name="Text Box 118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2" name="Text Box 118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83" name="Text Box 118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84" name="Text Box 118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85" name="Text Box 118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6" name="Text Box 1186"/>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7" name="Text Box 118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8" name="Text Box 118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9" name="Text Box 118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90" name="Text Box 119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91" name="Text Box 119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2" name="Text Box 119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3" name="Text Box 119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4" name="Text Box 119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5" name="Text Box 119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6" name="Text Box 119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7" name="Text Box 119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8" name="Text Box 119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9" name="Text Box 119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0" name="Text Box 120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1" name="Text Box 120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2" name="Text Box 120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3" name="Text Box 120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4" name="Text Box 120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5" name="Text Box 120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6" name="Text Box 120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7" name="Text Box 120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8" name="Text Box 120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9" name="Text Box 120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0" name="Text Box 121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1" name="Text Box 121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2" name="Text Box 121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3" name="Text Box 121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4" name="Text Box 121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5" name="Text Box 121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6" name="Text Box 121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7" name="Text Box 121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8" name="Text Box 121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9" name="Text Box 121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0" name="Text Box 122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1" name="Text Box 122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2" name="Text Box 122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3" name="Text Box 122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4" name="Text Box 122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5" name="Text Box 122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6" name="Text Box 122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7" name="Text Box 122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28" name="Text Box 122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29" name="Text Box 122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0" name="Text Box 123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1" name="Text Box 123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2" name="Text Box 123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3" name="Text Box 123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4" name="Text Box 123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5" name="Text Box 123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6" name="Text Box 123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7" name="Text Box 123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8" name="Text Box 123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9" name="Text Box 123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0" name="Text Box 124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1" name="Text Box 124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2" name="Text Box 1242"/>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43" name="Text Box 124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44" name="Text Box 124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45" name="Text Box 124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6" name="Text Box 1246"/>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7" name="Text Box 124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8" name="Text Box 124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9" name="Text Box 124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50" name="Text Box 125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51" name="Text Box 125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2" name="Text Box 125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3" name="Text Box 125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4" name="Text Box 125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5" name="Text Box 125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6" name="Text Box 125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7" name="Text Box 125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58" name="Text Box 125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59" name="Text Box 125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0" name="Text Box 126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1" name="Text Box 126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2" name="Text Box 126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3" name="Text Box 126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4" name="Text Box 126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5" name="Text Box 126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6" name="Text Box 126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7" name="Text Box 1267"/>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8" name="Text Box 126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9" name="Text Box 126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1270" name="Text Box 1270"/>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1271" name="Text Box 1271"/>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1272" name="Text Box 1272"/>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0</xdr:rowOff>
    </xdr:from>
    <xdr:ext cx="76200" cy="209550"/>
    <xdr:sp fLocksText="0">
      <xdr:nvSpPr>
        <xdr:cNvPr id="1273" name="Text Box 1273"/>
        <xdr:cNvSpPr txBox="1">
          <a:spLocks noChangeArrowheads="1"/>
        </xdr:cNvSpPr>
      </xdr:nvSpPr>
      <xdr:spPr>
        <a:xfrm>
          <a:off x="2581275"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0</xdr:rowOff>
    </xdr:from>
    <xdr:ext cx="76200" cy="209550"/>
    <xdr:sp fLocksText="0">
      <xdr:nvSpPr>
        <xdr:cNvPr id="1274" name="Text Box 1274"/>
        <xdr:cNvSpPr txBox="1">
          <a:spLocks noChangeArrowheads="1"/>
        </xdr:cNvSpPr>
      </xdr:nvSpPr>
      <xdr:spPr>
        <a:xfrm>
          <a:off x="2581275"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0</xdr:rowOff>
    </xdr:from>
    <xdr:ext cx="76200" cy="209550"/>
    <xdr:sp fLocksText="0">
      <xdr:nvSpPr>
        <xdr:cNvPr id="1275" name="Text Box 1275"/>
        <xdr:cNvSpPr txBox="1">
          <a:spLocks noChangeArrowheads="1"/>
        </xdr:cNvSpPr>
      </xdr:nvSpPr>
      <xdr:spPr>
        <a:xfrm>
          <a:off x="2581275"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1276" name="Text Box 1276"/>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1277" name="Text Box 1277"/>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94</xdr:row>
      <xdr:rowOff>76200</xdr:rowOff>
    </xdr:from>
    <xdr:ext cx="76200" cy="209550"/>
    <xdr:sp fLocksText="0">
      <xdr:nvSpPr>
        <xdr:cNvPr id="1278" name="Text Box 1278"/>
        <xdr:cNvSpPr txBox="1">
          <a:spLocks noChangeArrowheads="1"/>
        </xdr:cNvSpPr>
      </xdr:nvSpPr>
      <xdr:spPr>
        <a:xfrm>
          <a:off x="116205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94</xdr:row>
      <xdr:rowOff>76200</xdr:rowOff>
    </xdr:from>
    <xdr:ext cx="76200" cy="209550"/>
    <xdr:sp fLocksText="0">
      <xdr:nvSpPr>
        <xdr:cNvPr id="1279" name="Text Box 1279"/>
        <xdr:cNvSpPr txBox="1">
          <a:spLocks noChangeArrowheads="1"/>
        </xdr:cNvSpPr>
      </xdr:nvSpPr>
      <xdr:spPr>
        <a:xfrm>
          <a:off x="116205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94</xdr:row>
      <xdr:rowOff>76200</xdr:rowOff>
    </xdr:from>
    <xdr:ext cx="76200" cy="209550"/>
    <xdr:sp fLocksText="0">
      <xdr:nvSpPr>
        <xdr:cNvPr id="1280" name="Text Box 1280"/>
        <xdr:cNvSpPr txBox="1">
          <a:spLocks noChangeArrowheads="1"/>
        </xdr:cNvSpPr>
      </xdr:nvSpPr>
      <xdr:spPr>
        <a:xfrm>
          <a:off x="116205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95</xdr:row>
      <xdr:rowOff>0</xdr:rowOff>
    </xdr:from>
    <xdr:ext cx="76200" cy="209550"/>
    <xdr:sp fLocksText="0">
      <xdr:nvSpPr>
        <xdr:cNvPr id="1281" name="Text Box 1281"/>
        <xdr:cNvSpPr txBox="1">
          <a:spLocks noChangeArrowheads="1"/>
        </xdr:cNvSpPr>
      </xdr:nvSpPr>
      <xdr:spPr>
        <a:xfrm>
          <a:off x="1162050"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95</xdr:row>
      <xdr:rowOff>0</xdr:rowOff>
    </xdr:from>
    <xdr:ext cx="76200" cy="209550"/>
    <xdr:sp fLocksText="0">
      <xdr:nvSpPr>
        <xdr:cNvPr id="1282" name="Text Box 1282"/>
        <xdr:cNvSpPr txBox="1">
          <a:spLocks noChangeArrowheads="1"/>
        </xdr:cNvSpPr>
      </xdr:nvSpPr>
      <xdr:spPr>
        <a:xfrm>
          <a:off x="1162050"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95</xdr:row>
      <xdr:rowOff>0</xdr:rowOff>
    </xdr:from>
    <xdr:ext cx="76200" cy="209550"/>
    <xdr:sp fLocksText="0">
      <xdr:nvSpPr>
        <xdr:cNvPr id="1283" name="Text Box 1283"/>
        <xdr:cNvSpPr txBox="1">
          <a:spLocks noChangeArrowheads="1"/>
        </xdr:cNvSpPr>
      </xdr:nvSpPr>
      <xdr:spPr>
        <a:xfrm>
          <a:off x="1162050" y="16516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95</xdr:row>
      <xdr:rowOff>76200</xdr:rowOff>
    </xdr:from>
    <xdr:ext cx="76200" cy="209550"/>
    <xdr:sp fLocksText="0">
      <xdr:nvSpPr>
        <xdr:cNvPr id="1284" name="Text Box 1284"/>
        <xdr:cNvSpPr txBox="1">
          <a:spLocks noChangeArrowheads="1"/>
        </xdr:cNvSpPr>
      </xdr:nvSpPr>
      <xdr:spPr>
        <a:xfrm>
          <a:off x="116205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95</xdr:row>
      <xdr:rowOff>76200</xdr:rowOff>
    </xdr:from>
    <xdr:ext cx="76200" cy="209550"/>
    <xdr:sp fLocksText="0">
      <xdr:nvSpPr>
        <xdr:cNvPr id="1285" name="Text Box 1285"/>
        <xdr:cNvSpPr txBox="1">
          <a:spLocks noChangeArrowheads="1"/>
        </xdr:cNvSpPr>
      </xdr:nvSpPr>
      <xdr:spPr>
        <a:xfrm>
          <a:off x="116205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
  <sheetViews>
    <sheetView view="pageBreakPreview" zoomScale="60" zoomScalePageLayoutView="0" workbookViewId="0" topLeftCell="A1">
      <selection activeCell="E107" sqref="E107:F107"/>
    </sheetView>
  </sheetViews>
  <sheetFormatPr defaultColWidth="9.00390625" defaultRowHeight="13.5"/>
  <cols>
    <col min="1" max="16384" width="9.00390625" style="11" customWidth="1"/>
  </cols>
  <sheetData>
    <row r="2" ht="13.5">
      <c r="A2" s="11" t="s">
        <v>126</v>
      </c>
    </row>
  </sheetData>
  <sheetProtection sheet="1" objects="1" scenarios="1"/>
  <printOptions/>
  <pageMargins left="0.7874015748031497" right="0.7874015748031497" top="0.7874015748031497" bottom="0.7874015748031497" header="0.3937007874015748" footer="0.3937007874015748"/>
  <pageSetup firstPageNumber="29" useFirstPageNumber="1" horizontalDpi="600" verticalDpi="600" orientation="portrait" paperSize="9" r:id="rId1"/>
  <headerFooter alignWithMargins="0">
    <oddFooter>&amp;C&amp;"ＭＳ Ｐ明朝,標準"- &amp;P -</oddFooter>
  </headerFooter>
</worksheet>
</file>

<file path=xl/worksheets/sheet2.xml><?xml version="1.0" encoding="utf-8"?>
<worksheet xmlns="http://schemas.openxmlformats.org/spreadsheetml/2006/main" xmlns:r="http://schemas.openxmlformats.org/officeDocument/2006/relationships">
  <dimension ref="A1:AD141"/>
  <sheetViews>
    <sheetView tabSelected="1" view="pageBreakPreview" zoomScaleNormal="50" zoomScaleSheetLayoutView="100" zoomScalePageLayoutView="0" workbookViewId="0" topLeftCell="A1">
      <pane xSplit="4" ySplit="7" topLeftCell="P8" activePane="bottomRight" state="frozen"/>
      <selection pane="topLeft" activeCell="J27" sqref="J27"/>
      <selection pane="topRight" activeCell="J27" sqref="J27"/>
      <selection pane="bottomLeft" activeCell="J27" sqref="J27"/>
      <selection pane="bottomRight" activeCell="B3" sqref="B3"/>
    </sheetView>
  </sheetViews>
  <sheetFormatPr defaultColWidth="9.00390625" defaultRowHeight="13.5"/>
  <cols>
    <col min="1" max="1" width="5.625" style="8" customWidth="1"/>
    <col min="2" max="2" width="12.625" style="33" customWidth="1"/>
    <col min="3" max="3" width="18.625" style="1" customWidth="1"/>
    <col min="4" max="4" width="5.625" style="1" customWidth="1"/>
    <col min="5" max="6" width="4.625" style="1" customWidth="1"/>
    <col min="7" max="7" width="10.625" style="30" customWidth="1"/>
    <col min="8" max="8" width="10.625" style="21" customWidth="1"/>
    <col min="9" max="9" width="10.625" style="22" customWidth="1"/>
    <col min="10" max="10" width="10.625" style="21" customWidth="1"/>
    <col min="11" max="11" width="5.625" style="5" customWidth="1"/>
    <col min="12" max="14" width="4.625" style="5" customWidth="1"/>
    <col min="15" max="16" width="10.125" style="21" customWidth="1"/>
    <col min="17" max="17" width="10.625" style="4" customWidth="1"/>
    <col min="18" max="18" width="10.625" style="6" customWidth="1"/>
    <col min="19" max="19" width="10.625" style="4" customWidth="1"/>
    <col min="20" max="21" width="10.125" style="22" customWidth="1"/>
    <col min="22" max="22" width="12.625" style="1" customWidth="1"/>
    <col min="23" max="23" width="4.625" style="1" customWidth="1"/>
    <col min="24" max="24" width="4.625" style="31" customWidth="1"/>
    <col min="25" max="25" width="6.125" style="31" customWidth="1"/>
    <col min="26" max="26" width="3.625" style="28" customWidth="1"/>
    <col min="27" max="27" width="4.625" style="29" customWidth="1"/>
    <col min="28" max="28" width="5.625" style="8" customWidth="1"/>
    <col min="29" max="29" width="9.00390625" style="1" customWidth="1"/>
    <col min="30" max="30" width="7.125" style="1" customWidth="1"/>
    <col min="31" max="16384" width="9.00390625" style="1" customWidth="1"/>
  </cols>
  <sheetData>
    <row r="1" spans="1:27" s="35" customFormat="1" ht="9.75" customHeight="1">
      <c r="A1" s="44"/>
      <c r="B1" s="55"/>
      <c r="C1" s="44"/>
      <c r="D1" s="44"/>
      <c r="E1" s="44"/>
      <c r="F1" s="44"/>
      <c r="G1" s="30"/>
      <c r="H1" s="19"/>
      <c r="I1" s="16"/>
      <c r="J1" s="20"/>
      <c r="K1" s="44"/>
      <c r="L1" s="44"/>
      <c r="O1" s="24"/>
      <c r="P1" s="24"/>
      <c r="T1" s="24"/>
      <c r="U1" s="24"/>
      <c r="X1" s="30"/>
      <c r="Y1" s="30"/>
      <c r="Z1" s="24"/>
      <c r="AA1" s="24"/>
    </row>
    <row r="2" spans="1:28" s="15" customFormat="1" ht="43.5" customHeight="1">
      <c r="A2" s="12"/>
      <c r="B2" s="34" t="s">
        <v>186</v>
      </c>
      <c r="C2" s="114"/>
      <c r="D2" s="13"/>
      <c r="E2" s="14"/>
      <c r="F2" s="14"/>
      <c r="G2" s="80"/>
      <c r="H2" s="18"/>
      <c r="I2" s="17"/>
      <c r="J2" s="23"/>
      <c r="K2" s="14"/>
      <c r="L2" s="14"/>
      <c r="M2" s="14"/>
      <c r="N2" s="14"/>
      <c r="O2" s="25"/>
      <c r="P2" s="25"/>
      <c r="Q2" s="14"/>
      <c r="R2" s="14"/>
      <c r="S2" s="14"/>
      <c r="T2" s="25"/>
      <c r="U2" s="25"/>
      <c r="V2" s="14"/>
      <c r="W2" s="14"/>
      <c r="X2" s="25"/>
      <c r="Y2" s="25"/>
      <c r="Z2" s="25"/>
      <c r="AA2" s="25"/>
      <c r="AB2" s="14"/>
    </row>
    <row r="3" spans="2:27" s="35" customFormat="1" ht="15" customHeight="1">
      <c r="B3" s="36"/>
      <c r="C3" s="37"/>
      <c r="E3" s="44"/>
      <c r="H3" s="19"/>
      <c r="I3" s="16"/>
      <c r="J3" s="20"/>
      <c r="K3" s="44"/>
      <c r="L3" s="44"/>
      <c r="O3" s="24"/>
      <c r="P3" s="24"/>
      <c r="T3" s="24"/>
      <c r="U3" s="24"/>
      <c r="X3" s="30"/>
      <c r="Y3" s="30"/>
      <c r="Z3" s="24"/>
      <c r="AA3" s="24"/>
    </row>
    <row r="4" spans="2:27" s="35" customFormat="1" ht="15" customHeight="1" thickBot="1">
      <c r="B4" s="36"/>
      <c r="C4" s="44"/>
      <c r="E4" s="44"/>
      <c r="G4" s="30"/>
      <c r="H4" s="19"/>
      <c r="I4" s="16"/>
      <c r="J4" s="20"/>
      <c r="K4" s="44"/>
      <c r="L4" s="44"/>
      <c r="O4" s="24"/>
      <c r="P4" s="24"/>
      <c r="T4" s="24"/>
      <c r="U4" s="24"/>
      <c r="X4" s="30"/>
      <c r="Y4" s="30"/>
      <c r="Z4" s="24"/>
      <c r="AA4" s="24"/>
    </row>
    <row r="5" spans="1:28" s="35" customFormat="1" ht="18" customHeight="1">
      <c r="A5" s="552" t="s">
        <v>97</v>
      </c>
      <c r="B5" s="520" t="s">
        <v>135</v>
      </c>
      <c r="C5" s="521"/>
      <c r="D5" s="522"/>
      <c r="E5" s="560" t="s">
        <v>98</v>
      </c>
      <c r="F5" s="555"/>
      <c r="G5" s="515" t="s">
        <v>184</v>
      </c>
      <c r="H5" s="504" t="s">
        <v>192</v>
      </c>
      <c r="I5" s="504" t="s">
        <v>185</v>
      </c>
      <c r="J5" s="504" t="s">
        <v>193</v>
      </c>
      <c r="K5" s="507" t="s">
        <v>116</v>
      </c>
      <c r="L5" s="508"/>
      <c r="M5" s="539" t="s">
        <v>136</v>
      </c>
      <c r="N5" s="540"/>
      <c r="O5" s="513" t="s">
        <v>131</v>
      </c>
      <c r="P5" s="537" t="s">
        <v>130</v>
      </c>
      <c r="Q5" s="533" t="s">
        <v>137</v>
      </c>
      <c r="R5" s="533" t="s">
        <v>138</v>
      </c>
      <c r="S5" s="528" t="s">
        <v>132</v>
      </c>
      <c r="T5" s="529"/>
      <c r="U5" s="530"/>
      <c r="V5" s="539" t="s">
        <v>99</v>
      </c>
      <c r="W5" s="555"/>
      <c r="X5" s="548" t="s">
        <v>134</v>
      </c>
      <c r="Y5" s="549"/>
      <c r="Z5" s="549"/>
      <c r="AA5" s="550"/>
      <c r="AB5" s="545" t="s">
        <v>97</v>
      </c>
    </row>
    <row r="6" spans="1:28" s="35" customFormat="1" ht="18" customHeight="1">
      <c r="A6" s="553"/>
      <c r="B6" s="523"/>
      <c r="C6" s="524"/>
      <c r="D6" s="525"/>
      <c r="E6" s="561"/>
      <c r="F6" s="557"/>
      <c r="G6" s="516"/>
      <c r="H6" s="505"/>
      <c r="I6" s="505"/>
      <c r="J6" s="505"/>
      <c r="K6" s="509"/>
      <c r="L6" s="510"/>
      <c r="M6" s="541"/>
      <c r="N6" s="542"/>
      <c r="O6" s="514"/>
      <c r="P6" s="518"/>
      <c r="Q6" s="534"/>
      <c r="R6" s="534"/>
      <c r="S6" s="531" t="s">
        <v>247</v>
      </c>
      <c r="T6" s="518" t="s">
        <v>139</v>
      </c>
      <c r="U6" s="518" t="s">
        <v>140</v>
      </c>
      <c r="V6" s="556"/>
      <c r="W6" s="557"/>
      <c r="X6" s="501" t="s">
        <v>133</v>
      </c>
      <c r="Y6" s="502"/>
      <c r="Z6" s="493" t="s">
        <v>100</v>
      </c>
      <c r="AA6" s="494"/>
      <c r="AB6" s="546"/>
    </row>
    <row r="7" spans="1:30" s="35" customFormat="1" ht="18" customHeight="1" thickBot="1">
      <c r="A7" s="554"/>
      <c r="B7" s="256" t="s">
        <v>152</v>
      </c>
      <c r="C7" s="526" t="s">
        <v>0</v>
      </c>
      <c r="D7" s="527"/>
      <c r="E7" s="562"/>
      <c r="F7" s="559"/>
      <c r="G7" s="517"/>
      <c r="H7" s="506"/>
      <c r="I7" s="506"/>
      <c r="J7" s="506"/>
      <c r="K7" s="511"/>
      <c r="L7" s="512"/>
      <c r="M7" s="543"/>
      <c r="N7" s="544"/>
      <c r="O7" s="495"/>
      <c r="P7" s="519"/>
      <c r="Q7" s="535"/>
      <c r="R7" s="535"/>
      <c r="S7" s="532"/>
      <c r="T7" s="519"/>
      <c r="U7" s="519"/>
      <c r="V7" s="558"/>
      <c r="W7" s="559"/>
      <c r="X7" s="495"/>
      <c r="Y7" s="503"/>
      <c r="Z7" s="495"/>
      <c r="AA7" s="496"/>
      <c r="AB7" s="547"/>
      <c r="AD7" t="s">
        <v>207</v>
      </c>
    </row>
    <row r="8" spans="1:30" s="35" customFormat="1" ht="17.25" customHeight="1">
      <c r="A8" s="89">
        <v>1</v>
      </c>
      <c r="B8" s="90" t="s">
        <v>86</v>
      </c>
      <c r="C8" s="305" t="s">
        <v>18</v>
      </c>
      <c r="D8" s="91"/>
      <c r="E8" s="549" t="s">
        <v>189</v>
      </c>
      <c r="F8" s="555"/>
      <c r="G8" s="323">
        <v>20596</v>
      </c>
      <c r="H8" s="107">
        <v>1950</v>
      </c>
      <c r="I8" s="332">
        <v>1541</v>
      </c>
      <c r="J8" s="307">
        <v>1422</v>
      </c>
      <c r="K8" s="497" t="s">
        <v>154</v>
      </c>
      <c r="L8" s="536"/>
      <c r="M8" s="497" t="s">
        <v>278</v>
      </c>
      <c r="N8" s="538"/>
      <c r="O8" s="110">
        <v>940</v>
      </c>
      <c r="P8" s="307">
        <v>736</v>
      </c>
      <c r="Q8" s="333">
        <v>163757</v>
      </c>
      <c r="R8" s="288">
        <v>152251</v>
      </c>
      <c r="S8" s="307">
        <v>142495</v>
      </c>
      <c r="T8" s="307">
        <v>4851</v>
      </c>
      <c r="U8" s="307">
        <v>4491</v>
      </c>
      <c r="V8" s="497" t="s">
        <v>168</v>
      </c>
      <c r="W8" s="498"/>
      <c r="X8" s="491">
        <v>1004</v>
      </c>
      <c r="Y8" s="492"/>
      <c r="Z8" s="497" t="s">
        <v>216</v>
      </c>
      <c r="AA8" s="500"/>
      <c r="AB8" s="92">
        <v>1</v>
      </c>
      <c r="AD8">
        <v>2</v>
      </c>
    </row>
    <row r="9" spans="1:30" s="35" customFormat="1" ht="17.25" customHeight="1">
      <c r="A9" s="40"/>
      <c r="B9" s="41" t="s">
        <v>2</v>
      </c>
      <c r="C9" s="56">
        <v>1</v>
      </c>
      <c r="D9" s="51" t="s">
        <v>120</v>
      </c>
      <c r="E9" s="42"/>
      <c r="F9" s="39"/>
      <c r="G9" s="246"/>
      <c r="H9" s="108">
        <f>SUM(H8:H8)</f>
        <v>1950</v>
      </c>
      <c r="I9" s="108">
        <f>SUM(I8:I8)</f>
        <v>1541</v>
      </c>
      <c r="J9" s="108">
        <f>SUM(J8:J8)</f>
        <v>1422</v>
      </c>
      <c r="K9" s="38"/>
      <c r="L9" s="51"/>
      <c r="M9" s="38"/>
      <c r="N9" s="39"/>
      <c r="O9" s="111">
        <f aca="true" t="shared" si="0" ref="O9:U9">SUM(O8:O8)</f>
        <v>940</v>
      </c>
      <c r="P9" s="111">
        <f t="shared" si="0"/>
        <v>736</v>
      </c>
      <c r="Q9" s="111">
        <f t="shared" si="0"/>
        <v>163757</v>
      </c>
      <c r="R9" s="112">
        <f t="shared" si="0"/>
        <v>152251</v>
      </c>
      <c r="S9" s="112">
        <f t="shared" si="0"/>
        <v>142495</v>
      </c>
      <c r="T9" s="112">
        <f t="shared" si="0"/>
        <v>4851</v>
      </c>
      <c r="U9" s="112">
        <f t="shared" si="0"/>
        <v>4491</v>
      </c>
      <c r="V9" s="38"/>
      <c r="W9" s="39"/>
      <c r="X9" s="427"/>
      <c r="Y9" s="499"/>
      <c r="Z9" s="26"/>
      <c r="AA9" s="53"/>
      <c r="AB9" s="43"/>
      <c r="AD9"/>
    </row>
    <row r="10" spans="1:30" s="35" customFormat="1" ht="17.25" customHeight="1">
      <c r="A10" s="93">
        <v>2</v>
      </c>
      <c r="B10" s="94" t="s">
        <v>3</v>
      </c>
      <c r="C10" s="270" t="s">
        <v>4</v>
      </c>
      <c r="D10" s="271"/>
      <c r="E10" s="582" t="s">
        <v>189</v>
      </c>
      <c r="F10" s="583"/>
      <c r="G10" s="300">
        <v>30042</v>
      </c>
      <c r="H10" s="272">
        <v>340</v>
      </c>
      <c r="I10" s="273">
        <v>166</v>
      </c>
      <c r="J10" s="273">
        <v>166</v>
      </c>
      <c r="K10" s="435" t="s">
        <v>155</v>
      </c>
      <c r="L10" s="436"/>
      <c r="M10" s="435" t="s">
        <v>218</v>
      </c>
      <c r="N10" s="436"/>
      <c r="O10" s="274">
        <v>85</v>
      </c>
      <c r="P10" s="273">
        <v>75</v>
      </c>
      <c r="Q10" s="275">
        <v>12826</v>
      </c>
      <c r="R10" s="265">
        <v>11695</v>
      </c>
      <c r="S10" s="273">
        <v>10407</v>
      </c>
      <c r="T10" s="273">
        <v>658</v>
      </c>
      <c r="U10" s="273">
        <v>630</v>
      </c>
      <c r="V10" s="435" t="s">
        <v>279</v>
      </c>
      <c r="W10" s="467"/>
      <c r="X10" s="463">
        <v>3240</v>
      </c>
      <c r="Y10" s="490"/>
      <c r="Z10" s="461" t="s">
        <v>195</v>
      </c>
      <c r="AA10" s="462"/>
      <c r="AB10" s="160">
        <v>2</v>
      </c>
      <c r="AD10">
        <v>2</v>
      </c>
    </row>
    <row r="11" spans="1:30" s="35" customFormat="1" ht="17.25" customHeight="1">
      <c r="A11" s="48">
        <v>3</v>
      </c>
      <c r="B11" s="49" t="s">
        <v>1</v>
      </c>
      <c r="C11" s="276" t="s">
        <v>5</v>
      </c>
      <c r="D11" s="277"/>
      <c r="E11" s="582" t="s">
        <v>189</v>
      </c>
      <c r="F11" s="583"/>
      <c r="G11" s="278">
        <v>35674</v>
      </c>
      <c r="H11" s="279">
        <v>380</v>
      </c>
      <c r="I11" s="280">
        <v>237</v>
      </c>
      <c r="J11" s="280">
        <v>237</v>
      </c>
      <c r="K11" s="479" t="s">
        <v>155</v>
      </c>
      <c r="L11" s="566"/>
      <c r="M11" s="484" t="s">
        <v>218</v>
      </c>
      <c r="N11" s="565"/>
      <c r="O11" s="281">
        <v>198</v>
      </c>
      <c r="P11" s="280">
        <v>139</v>
      </c>
      <c r="Q11" s="264">
        <v>20942</v>
      </c>
      <c r="R11" s="265">
        <v>19701</v>
      </c>
      <c r="S11" s="280">
        <v>17532</v>
      </c>
      <c r="T11" s="280">
        <v>1107</v>
      </c>
      <c r="U11" s="280">
        <v>1062</v>
      </c>
      <c r="V11" s="479" t="s">
        <v>279</v>
      </c>
      <c r="W11" s="551"/>
      <c r="X11" s="465">
        <v>3240</v>
      </c>
      <c r="Y11" s="468"/>
      <c r="Z11" s="461" t="s">
        <v>195</v>
      </c>
      <c r="AA11" s="462"/>
      <c r="AB11" s="50">
        <v>3</v>
      </c>
      <c r="AD11">
        <v>2</v>
      </c>
    </row>
    <row r="12" spans="1:30" s="35" customFormat="1" ht="17.25" customHeight="1">
      <c r="A12" s="40"/>
      <c r="B12" s="41" t="s">
        <v>2</v>
      </c>
      <c r="C12" s="56">
        <v>2</v>
      </c>
      <c r="D12" s="51" t="s">
        <v>120</v>
      </c>
      <c r="E12" s="42"/>
      <c r="F12" s="39"/>
      <c r="G12" s="246"/>
      <c r="H12" s="108">
        <f>SUM(H10:H11)</f>
        <v>720</v>
      </c>
      <c r="I12" s="108">
        <f>SUM(I10:I11)</f>
        <v>403</v>
      </c>
      <c r="J12" s="108">
        <f>SUM(J10:J11)</f>
        <v>403</v>
      </c>
      <c r="K12" s="38"/>
      <c r="L12" s="51"/>
      <c r="M12" s="38"/>
      <c r="N12" s="39"/>
      <c r="O12" s="111">
        <f aca="true" t="shared" si="1" ref="O12:U12">SUM(O10:O11)</f>
        <v>283</v>
      </c>
      <c r="P12" s="111">
        <f t="shared" si="1"/>
        <v>214</v>
      </c>
      <c r="Q12" s="111">
        <f t="shared" si="1"/>
        <v>33768</v>
      </c>
      <c r="R12" s="111">
        <f t="shared" si="1"/>
        <v>31396</v>
      </c>
      <c r="S12" s="111">
        <f t="shared" si="1"/>
        <v>27939</v>
      </c>
      <c r="T12" s="111">
        <f t="shared" si="1"/>
        <v>1765</v>
      </c>
      <c r="U12" s="111">
        <f t="shared" si="1"/>
        <v>1692</v>
      </c>
      <c r="V12" s="38"/>
      <c r="W12" s="39"/>
      <c r="X12" s="427"/>
      <c r="Y12" s="499"/>
      <c r="Z12" s="27"/>
      <c r="AA12" s="54"/>
      <c r="AB12" s="43"/>
      <c r="AD12"/>
    </row>
    <row r="13" spans="1:30" s="35" customFormat="1" ht="17.25" customHeight="1">
      <c r="A13" s="95">
        <v>4</v>
      </c>
      <c r="B13" s="96" t="s">
        <v>141</v>
      </c>
      <c r="C13" s="283" t="s">
        <v>6</v>
      </c>
      <c r="D13" s="277"/>
      <c r="E13" s="582" t="s">
        <v>189</v>
      </c>
      <c r="F13" s="583"/>
      <c r="G13" s="301">
        <v>31656</v>
      </c>
      <c r="H13" s="284">
        <v>275</v>
      </c>
      <c r="I13" s="285">
        <v>127</v>
      </c>
      <c r="J13" s="285">
        <v>127</v>
      </c>
      <c r="K13" s="435" t="s">
        <v>155</v>
      </c>
      <c r="L13" s="436"/>
      <c r="M13" s="435" t="s">
        <v>80</v>
      </c>
      <c r="N13" s="436"/>
      <c r="O13" s="286">
        <v>84</v>
      </c>
      <c r="P13" s="285">
        <v>84</v>
      </c>
      <c r="Q13" s="287">
        <v>17522</v>
      </c>
      <c r="R13" s="288">
        <v>17522</v>
      </c>
      <c r="S13" s="285">
        <v>9997</v>
      </c>
      <c r="T13" s="285">
        <v>0</v>
      </c>
      <c r="U13" s="285">
        <v>7525</v>
      </c>
      <c r="V13" s="435" t="s">
        <v>81</v>
      </c>
      <c r="W13" s="467"/>
      <c r="X13" s="463">
        <v>1188</v>
      </c>
      <c r="Y13" s="490"/>
      <c r="Z13" s="435" t="s">
        <v>194</v>
      </c>
      <c r="AA13" s="450"/>
      <c r="AB13" s="97">
        <v>4</v>
      </c>
      <c r="AD13">
        <v>1</v>
      </c>
    </row>
    <row r="14" spans="1:30" s="37" customFormat="1" ht="17.25" customHeight="1">
      <c r="A14" s="95">
        <v>5</v>
      </c>
      <c r="B14" s="46" t="s">
        <v>1</v>
      </c>
      <c r="C14" s="258" t="s">
        <v>45</v>
      </c>
      <c r="D14" s="259"/>
      <c r="E14" s="582" t="s">
        <v>189</v>
      </c>
      <c r="F14" s="583"/>
      <c r="G14" s="302">
        <v>19450</v>
      </c>
      <c r="H14" s="261">
        <v>170</v>
      </c>
      <c r="I14" s="262">
        <v>50</v>
      </c>
      <c r="J14" s="262">
        <v>50</v>
      </c>
      <c r="K14" s="461" t="s">
        <v>155</v>
      </c>
      <c r="L14" s="476"/>
      <c r="M14" s="461" t="s">
        <v>75</v>
      </c>
      <c r="N14" s="476"/>
      <c r="O14" s="263">
        <v>50</v>
      </c>
      <c r="P14" s="262">
        <v>50</v>
      </c>
      <c r="Q14" s="262">
        <v>18389</v>
      </c>
      <c r="R14" s="265">
        <v>16718</v>
      </c>
      <c r="S14" s="262">
        <v>8045</v>
      </c>
      <c r="T14" s="285">
        <v>0</v>
      </c>
      <c r="U14" s="262">
        <v>8673</v>
      </c>
      <c r="V14" s="461" t="s">
        <v>81</v>
      </c>
      <c r="W14" s="470"/>
      <c r="X14" s="429">
        <v>700</v>
      </c>
      <c r="Y14" s="469"/>
      <c r="Z14" s="461" t="s">
        <v>206</v>
      </c>
      <c r="AA14" s="462"/>
      <c r="AB14" s="97">
        <v>5</v>
      </c>
      <c r="AD14">
        <v>4</v>
      </c>
    </row>
    <row r="15" spans="1:30" s="35" customFormat="1" ht="17.25" customHeight="1">
      <c r="A15" s="95">
        <v>6</v>
      </c>
      <c r="B15" s="46" t="s">
        <v>1</v>
      </c>
      <c r="C15" s="258" t="s">
        <v>46</v>
      </c>
      <c r="D15" s="259"/>
      <c r="E15" s="582" t="s">
        <v>189</v>
      </c>
      <c r="F15" s="583"/>
      <c r="G15" s="303">
        <v>33329</v>
      </c>
      <c r="H15" s="261">
        <v>780</v>
      </c>
      <c r="I15" s="262">
        <v>458</v>
      </c>
      <c r="J15" s="262">
        <v>458</v>
      </c>
      <c r="K15" s="461" t="s">
        <v>155</v>
      </c>
      <c r="L15" s="476"/>
      <c r="M15" s="461" t="s">
        <v>75</v>
      </c>
      <c r="N15" s="476"/>
      <c r="O15" s="263">
        <v>242</v>
      </c>
      <c r="P15" s="262">
        <v>242</v>
      </c>
      <c r="Q15" s="262">
        <v>90091</v>
      </c>
      <c r="R15" s="265">
        <v>81901</v>
      </c>
      <c r="S15" s="262">
        <v>66534</v>
      </c>
      <c r="T15" s="285">
        <v>0</v>
      </c>
      <c r="U15" s="262">
        <v>15367</v>
      </c>
      <c r="V15" s="461" t="s">
        <v>81</v>
      </c>
      <c r="W15" s="470"/>
      <c r="X15" s="429">
        <v>930</v>
      </c>
      <c r="Y15" s="469"/>
      <c r="Z15" s="461" t="s">
        <v>196</v>
      </c>
      <c r="AA15" s="462"/>
      <c r="AB15" s="97">
        <v>6</v>
      </c>
      <c r="AD15">
        <v>4</v>
      </c>
    </row>
    <row r="16" spans="1:30" s="35" customFormat="1" ht="17.25" customHeight="1">
      <c r="A16" s="95">
        <v>7</v>
      </c>
      <c r="B16" s="46" t="s">
        <v>1</v>
      </c>
      <c r="C16" s="258" t="s">
        <v>47</v>
      </c>
      <c r="D16" s="259"/>
      <c r="E16" s="582" t="s">
        <v>189</v>
      </c>
      <c r="F16" s="583"/>
      <c r="G16" s="302">
        <v>21641</v>
      </c>
      <c r="H16" s="261">
        <v>172</v>
      </c>
      <c r="I16" s="262">
        <v>66</v>
      </c>
      <c r="J16" s="262">
        <v>66</v>
      </c>
      <c r="K16" s="461" t="s">
        <v>155</v>
      </c>
      <c r="L16" s="476"/>
      <c r="M16" s="461" t="s">
        <v>75</v>
      </c>
      <c r="N16" s="476"/>
      <c r="O16" s="263">
        <v>59</v>
      </c>
      <c r="P16" s="262">
        <v>59</v>
      </c>
      <c r="Q16" s="262">
        <v>10136</v>
      </c>
      <c r="R16" s="265">
        <v>9215</v>
      </c>
      <c r="S16" s="262">
        <v>7715</v>
      </c>
      <c r="T16" s="285">
        <v>0</v>
      </c>
      <c r="U16" s="262">
        <v>1500</v>
      </c>
      <c r="V16" s="461" t="s">
        <v>81</v>
      </c>
      <c r="W16" s="470"/>
      <c r="X16" s="429">
        <v>2000</v>
      </c>
      <c r="Y16" s="469"/>
      <c r="Z16" s="461" t="s">
        <v>206</v>
      </c>
      <c r="AA16" s="462"/>
      <c r="AB16" s="97">
        <v>7</v>
      </c>
      <c r="AD16">
        <v>4</v>
      </c>
    </row>
    <row r="17" spans="1:30" s="35" customFormat="1" ht="17.25" customHeight="1">
      <c r="A17" s="95">
        <v>8</v>
      </c>
      <c r="B17" s="46" t="s">
        <v>1</v>
      </c>
      <c r="C17" s="258" t="s">
        <v>48</v>
      </c>
      <c r="D17" s="259"/>
      <c r="E17" s="582" t="s">
        <v>189</v>
      </c>
      <c r="F17" s="583"/>
      <c r="G17" s="302">
        <v>21641</v>
      </c>
      <c r="H17" s="261">
        <v>490</v>
      </c>
      <c r="I17" s="262">
        <v>121</v>
      </c>
      <c r="J17" s="262">
        <v>121</v>
      </c>
      <c r="K17" s="461" t="s">
        <v>142</v>
      </c>
      <c r="L17" s="476"/>
      <c r="M17" s="461" t="s">
        <v>75</v>
      </c>
      <c r="N17" s="476"/>
      <c r="O17" s="263">
        <v>101</v>
      </c>
      <c r="P17" s="262">
        <v>101</v>
      </c>
      <c r="Q17" s="262">
        <v>35750</v>
      </c>
      <c r="R17" s="265">
        <v>32500</v>
      </c>
      <c r="S17" s="262">
        <v>26223</v>
      </c>
      <c r="T17" s="285">
        <v>0</v>
      </c>
      <c r="U17" s="262">
        <v>6277</v>
      </c>
      <c r="V17" s="461" t="s">
        <v>81</v>
      </c>
      <c r="W17" s="470"/>
      <c r="X17" s="429">
        <v>700</v>
      </c>
      <c r="Y17" s="469"/>
      <c r="Z17" s="461" t="s">
        <v>206</v>
      </c>
      <c r="AA17" s="462"/>
      <c r="AB17" s="97">
        <v>8</v>
      </c>
      <c r="AD17">
        <v>4</v>
      </c>
    </row>
    <row r="18" spans="1:30" s="35" customFormat="1" ht="17.25" customHeight="1">
      <c r="A18" s="95">
        <v>9</v>
      </c>
      <c r="B18" s="46" t="s">
        <v>1</v>
      </c>
      <c r="C18" s="258" t="s">
        <v>256</v>
      </c>
      <c r="D18" s="259"/>
      <c r="E18" s="582" t="s">
        <v>189</v>
      </c>
      <c r="F18" s="583"/>
      <c r="G18" s="304">
        <v>35690</v>
      </c>
      <c r="H18" s="261">
        <v>144</v>
      </c>
      <c r="I18" s="262">
        <v>97</v>
      </c>
      <c r="J18" s="262">
        <v>97</v>
      </c>
      <c r="K18" s="461" t="s">
        <v>155</v>
      </c>
      <c r="L18" s="476"/>
      <c r="M18" s="461" t="s">
        <v>75</v>
      </c>
      <c r="N18" s="476"/>
      <c r="O18" s="263">
        <v>39</v>
      </c>
      <c r="P18" s="262">
        <v>26</v>
      </c>
      <c r="Q18" s="262">
        <v>10128</v>
      </c>
      <c r="R18" s="265">
        <v>9208</v>
      </c>
      <c r="S18" s="262">
        <v>8508</v>
      </c>
      <c r="T18" s="285">
        <v>0</v>
      </c>
      <c r="U18" s="262">
        <v>700</v>
      </c>
      <c r="V18" s="461" t="s">
        <v>81</v>
      </c>
      <c r="W18" s="470"/>
      <c r="X18" s="429">
        <v>2000</v>
      </c>
      <c r="Y18" s="469"/>
      <c r="Z18" s="461" t="s">
        <v>206</v>
      </c>
      <c r="AA18" s="462"/>
      <c r="AB18" s="97">
        <v>9</v>
      </c>
      <c r="AD18">
        <v>4</v>
      </c>
    </row>
    <row r="19" spans="1:30" s="35" customFormat="1" ht="17.25" customHeight="1">
      <c r="A19" s="95">
        <v>10</v>
      </c>
      <c r="B19" s="90" t="s">
        <v>1</v>
      </c>
      <c r="C19" s="305" t="s">
        <v>143</v>
      </c>
      <c r="D19" s="91"/>
      <c r="E19" s="582" t="s">
        <v>189</v>
      </c>
      <c r="F19" s="583"/>
      <c r="G19" s="306">
        <v>37690</v>
      </c>
      <c r="H19" s="107">
        <v>200</v>
      </c>
      <c r="I19" s="307">
        <v>103</v>
      </c>
      <c r="J19" s="307">
        <v>103</v>
      </c>
      <c r="K19" s="461" t="s">
        <v>155</v>
      </c>
      <c r="L19" s="476"/>
      <c r="M19" s="461" t="s">
        <v>75</v>
      </c>
      <c r="N19" s="476"/>
      <c r="O19" s="110">
        <v>64</v>
      </c>
      <c r="P19" s="307">
        <v>45</v>
      </c>
      <c r="Q19" s="308">
        <v>15725</v>
      </c>
      <c r="R19" s="265">
        <v>14296</v>
      </c>
      <c r="S19" s="307">
        <v>9868</v>
      </c>
      <c r="T19" s="285">
        <v>0</v>
      </c>
      <c r="U19" s="307">
        <v>4428</v>
      </c>
      <c r="V19" s="461" t="s">
        <v>81</v>
      </c>
      <c r="W19" s="470"/>
      <c r="X19" s="429">
        <v>2500</v>
      </c>
      <c r="Y19" s="469"/>
      <c r="Z19" s="461" t="s">
        <v>206</v>
      </c>
      <c r="AA19" s="462"/>
      <c r="AB19" s="97">
        <v>10</v>
      </c>
      <c r="AD19">
        <v>4</v>
      </c>
    </row>
    <row r="20" spans="1:30" s="35" customFormat="1" ht="17.25" customHeight="1">
      <c r="A20" s="95">
        <v>11</v>
      </c>
      <c r="B20" s="46" t="s">
        <v>144</v>
      </c>
      <c r="C20" s="258" t="s">
        <v>82</v>
      </c>
      <c r="D20" s="259"/>
      <c r="E20" s="582" t="s">
        <v>189</v>
      </c>
      <c r="F20" s="583"/>
      <c r="G20" s="306">
        <v>37690</v>
      </c>
      <c r="H20" s="261">
        <v>180</v>
      </c>
      <c r="I20" s="262">
        <v>109</v>
      </c>
      <c r="J20" s="262">
        <v>109</v>
      </c>
      <c r="K20" s="461" t="s">
        <v>219</v>
      </c>
      <c r="L20" s="476"/>
      <c r="M20" s="461" t="s">
        <v>80</v>
      </c>
      <c r="N20" s="476"/>
      <c r="O20" s="263">
        <v>90</v>
      </c>
      <c r="P20" s="262">
        <v>55</v>
      </c>
      <c r="Q20" s="264">
        <v>13479</v>
      </c>
      <c r="R20" s="265">
        <v>12254</v>
      </c>
      <c r="S20" s="262">
        <v>12134</v>
      </c>
      <c r="T20" s="285">
        <v>0</v>
      </c>
      <c r="U20" s="262">
        <v>120</v>
      </c>
      <c r="V20" s="461" t="s">
        <v>81</v>
      </c>
      <c r="W20" s="470"/>
      <c r="X20" s="429">
        <v>1188</v>
      </c>
      <c r="Y20" s="469"/>
      <c r="Z20" s="461" t="s">
        <v>194</v>
      </c>
      <c r="AA20" s="462"/>
      <c r="AB20" s="97">
        <v>11</v>
      </c>
      <c r="AD20">
        <v>1</v>
      </c>
    </row>
    <row r="21" spans="1:30" s="35" customFormat="1" ht="17.25" customHeight="1">
      <c r="A21" s="95">
        <v>12</v>
      </c>
      <c r="B21" s="90" t="s">
        <v>1</v>
      </c>
      <c r="C21" s="317" t="s">
        <v>83</v>
      </c>
      <c r="D21" s="318"/>
      <c r="E21" s="582" t="s">
        <v>189</v>
      </c>
      <c r="F21" s="583"/>
      <c r="G21" s="302">
        <v>38231</v>
      </c>
      <c r="H21" s="261">
        <v>484</v>
      </c>
      <c r="I21" s="262">
        <v>330</v>
      </c>
      <c r="J21" s="262">
        <v>330</v>
      </c>
      <c r="K21" s="461" t="s">
        <v>219</v>
      </c>
      <c r="L21" s="476"/>
      <c r="M21" s="461" t="s">
        <v>80</v>
      </c>
      <c r="N21" s="476"/>
      <c r="O21" s="263">
        <v>168</v>
      </c>
      <c r="P21" s="262">
        <v>115</v>
      </c>
      <c r="Q21" s="264">
        <v>36032</v>
      </c>
      <c r="R21" s="265">
        <v>32762</v>
      </c>
      <c r="S21" s="262">
        <v>31419</v>
      </c>
      <c r="T21" s="285">
        <v>0</v>
      </c>
      <c r="U21" s="262">
        <v>1343</v>
      </c>
      <c r="V21" s="461" t="s">
        <v>81</v>
      </c>
      <c r="W21" s="470"/>
      <c r="X21" s="429">
        <v>1188</v>
      </c>
      <c r="Y21" s="469"/>
      <c r="Z21" s="461" t="s">
        <v>194</v>
      </c>
      <c r="AA21" s="462"/>
      <c r="AB21" s="97">
        <v>12</v>
      </c>
      <c r="AD21">
        <v>1</v>
      </c>
    </row>
    <row r="22" spans="1:30" s="35" customFormat="1" ht="17.25" customHeight="1">
      <c r="A22" s="95">
        <v>13</v>
      </c>
      <c r="B22" s="46" t="s">
        <v>144</v>
      </c>
      <c r="C22" s="258" t="s">
        <v>128</v>
      </c>
      <c r="D22" s="259"/>
      <c r="E22" s="582" t="s">
        <v>189</v>
      </c>
      <c r="F22" s="583"/>
      <c r="G22" s="306">
        <v>38523</v>
      </c>
      <c r="H22" s="261">
        <v>815</v>
      </c>
      <c r="I22" s="262">
        <v>667</v>
      </c>
      <c r="J22" s="262">
        <v>667</v>
      </c>
      <c r="K22" s="461" t="s">
        <v>219</v>
      </c>
      <c r="L22" s="476"/>
      <c r="M22" s="461" t="s">
        <v>80</v>
      </c>
      <c r="N22" s="476"/>
      <c r="O22" s="263">
        <v>297</v>
      </c>
      <c r="P22" s="262">
        <v>239</v>
      </c>
      <c r="Q22" s="264">
        <v>49855</v>
      </c>
      <c r="R22" s="265">
        <v>45323</v>
      </c>
      <c r="S22" s="262">
        <v>41461</v>
      </c>
      <c r="T22" s="285">
        <v>0</v>
      </c>
      <c r="U22" s="262">
        <v>3862</v>
      </c>
      <c r="V22" s="461" t="s">
        <v>81</v>
      </c>
      <c r="W22" s="470"/>
      <c r="X22" s="429">
        <v>1188</v>
      </c>
      <c r="Y22" s="469"/>
      <c r="Z22" s="461" t="s">
        <v>194</v>
      </c>
      <c r="AA22" s="462"/>
      <c r="AB22" s="97">
        <v>13</v>
      </c>
      <c r="AD22">
        <v>1</v>
      </c>
    </row>
    <row r="23" spans="1:30" s="35" customFormat="1" ht="17.25" customHeight="1">
      <c r="A23" s="95">
        <v>14</v>
      </c>
      <c r="B23" s="96" t="s">
        <v>144</v>
      </c>
      <c r="C23" s="319" t="s">
        <v>129</v>
      </c>
      <c r="D23" s="320"/>
      <c r="E23" s="582" t="s">
        <v>189</v>
      </c>
      <c r="F23" s="583"/>
      <c r="G23" s="306">
        <v>38523</v>
      </c>
      <c r="H23" s="284">
        <v>196</v>
      </c>
      <c r="I23" s="285">
        <v>147</v>
      </c>
      <c r="J23" s="285">
        <v>147</v>
      </c>
      <c r="K23" s="461" t="s">
        <v>219</v>
      </c>
      <c r="L23" s="476"/>
      <c r="M23" s="461" t="s">
        <v>80</v>
      </c>
      <c r="N23" s="476"/>
      <c r="O23" s="286">
        <v>57</v>
      </c>
      <c r="P23" s="285">
        <v>43</v>
      </c>
      <c r="Q23" s="287">
        <v>14873</v>
      </c>
      <c r="R23" s="288">
        <v>13521</v>
      </c>
      <c r="S23" s="285">
        <v>10162</v>
      </c>
      <c r="T23" s="285">
        <v>0</v>
      </c>
      <c r="U23" s="285">
        <v>3359</v>
      </c>
      <c r="V23" s="461" t="s">
        <v>81</v>
      </c>
      <c r="W23" s="470"/>
      <c r="X23" s="429">
        <v>1188</v>
      </c>
      <c r="Y23" s="469"/>
      <c r="Z23" s="461" t="s">
        <v>194</v>
      </c>
      <c r="AA23" s="462"/>
      <c r="AB23" s="97">
        <v>14</v>
      </c>
      <c r="AD23">
        <v>1</v>
      </c>
    </row>
    <row r="24" spans="1:30" s="37" customFormat="1" ht="17.25" customHeight="1">
      <c r="A24" s="95">
        <v>15</v>
      </c>
      <c r="B24" s="49" t="s">
        <v>144</v>
      </c>
      <c r="C24" s="276" t="s">
        <v>50</v>
      </c>
      <c r="D24" s="277"/>
      <c r="E24" s="582" t="s">
        <v>189</v>
      </c>
      <c r="F24" s="583"/>
      <c r="G24" s="321">
        <v>29921</v>
      </c>
      <c r="H24" s="279">
        <v>137</v>
      </c>
      <c r="I24" s="280">
        <v>37</v>
      </c>
      <c r="J24" s="280">
        <v>37</v>
      </c>
      <c r="K24" s="479" t="s">
        <v>142</v>
      </c>
      <c r="L24" s="566"/>
      <c r="M24" s="479" t="s">
        <v>80</v>
      </c>
      <c r="N24" s="566"/>
      <c r="O24" s="281">
        <v>80</v>
      </c>
      <c r="P24" s="280">
        <v>80</v>
      </c>
      <c r="Q24" s="282">
        <v>7697</v>
      </c>
      <c r="R24" s="322">
        <v>6998</v>
      </c>
      <c r="S24" s="280">
        <v>4970</v>
      </c>
      <c r="T24" s="285">
        <v>0</v>
      </c>
      <c r="U24" s="280">
        <v>2028</v>
      </c>
      <c r="V24" s="479" t="s">
        <v>81</v>
      </c>
      <c r="W24" s="551"/>
      <c r="X24" s="465">
        <v>1188</v>
      </c>
      <c r="Y24" s="468"/>
      <c r="Z24" s="479" t="s">
        <v>206</v>
      </c>
      <c r="AA24" s="480"/>
      <c r="AB24" s="97">
        <v>15</v>
      </c>
      <c r="AD24">
        <v>1</v>
      </c>
    </row>
    <row r="25" spans="1:30" s="44" customFormat="1" ht="17.25" customHeight="1">
      <c r="A25" s="40"/>
      <c r="B25" s="41" t="s">
        <v>2</v>
      </c>
      <c r="C25" s="56">
        <f>COUNTA(C13:C24)</f>
        <v>12</v>
      </c>
      <c r="D25" s="105" t="s">
        <v>120</v>
      </c>
      <c r="E25" s="42"/>
      <c r="F25" s="39"/>
      <c r="G25" s="246"/>
      <c r="H25" s="108">
        <f>SUM(H13:H24)</f>
        <v>4043</v>
      </c>
      <c r="I25" s="108">
        <f>SUM(I13:I24)</f>
        <v>2312</v>
      </c>
      <c r="J25" s="108">
        <f>SUM(J13:J24)</f>
        <v>2312</v>
      </c>
      <c r="K25" s="38"/>
      <c r="L25" s="51"/>
      <c r="M25" s="38"/>
      <c r="N25" s="39"/>
      <c r="O25" s="111">
        <f aca="true" t="shared" si="2" ref="O25:U25">SUM(O13:O24)</f>
        <v>1331</v>
      </c>
      <c r="P25" s="111">
        <f t="shared" si="2"/>
        <v>1139</v>
      </c>
      <c r="Q25" s="111">
        <f t="shared" si="2"/>
        <v>319677</v>
      </c>
      <c r="R25" s="111">
        <f t="shared" si="2"/>
        <v>292218</v>
      </c>
      <c r="S25" s="111">
        <f t="shared" si="2"/>
        <v>237036</v>
      </c>
      <c r="T25" s="111">
        <f t="shared" si="2"/>
        <v>0</v>
      </c>
      <c r="U25" s="111">
        <f t="shared" si="2"/>
        <v>55182</v>
      </c>
      <c r="V25" s="38"/>
      <c r="W25" s="39"/>
      <c r="X25" s="427"/>
      <c r="Y25" s="428"/>
      <c r="Z25" s="26"/>
      <c r="AA25" s="53"/>
      <c r="AB25" s="43"/>
      <c r="AD25"/>
    </row>
    <row r="26" spans="1:30" s="35" customFormat="1" ht="17.25" customHeight="1">
      <c r="A26" s="45">
        <v>16</v>
      </c>
      <c r="B26" s="46" t="s">
        <v>84</v>
      </c>
      <c r="C26" s="258" t="s">
        <v>7</v>
      </c>
      <c r="D26" s="259"/>
      <c r="E26" s="584" t="s">
        <v>189</v>
      </c>
      <c r="F26" s="585"/>
      <c r="G26" s="334">
        <v>20545</v>
      </c>
      <c r="H26" s="261">
        <v>265</v>
      </c>
      <c r="I26" s="262">
        <v>85</v>
      </c>
      <c r="J26" s="262">
        <v>66</v>
      </c>
      <c r="K26" s="461" t="s">
        <v>155</v>
      </c>
      <c r="L26" s="476"/>
      <c r="M26" s="435" t="s">
        <v>75</v>
      </c>
      <c r="N26" s="436"/>
      <c r="O26" s="263">
        <v>50</v>
      </c>
      <c r="P26" s="262">
        <v>50</v>
      </c>
      <c r="Q26" s="264">
        <v>15077</v>
      </c>
      <c r="R26" s="265">
        <v>10085</v>
      </c>
      <c r="S26" s="262">
        <v>9782</v>
      </c>
      <c r="T26" s="262">
        <v>303</v>
      </c>
      <c r="U26" s="262">
        <v>0</v>
      </c>
      <c r="V26" s="461" t="s">
        <v>127</v>
      </c>
      <c r="W26" s="476"/>
      <c r="X26" s="463">
        <v>2065</v>
      </c>
      <c r="Y26" s="464"/>
      <c r="Z26" s="461" t="s">
        <v>196</v>
      </c>
      <c r="AA26" s="462"/>
      <c r="AB26" s="47">
        <v>16</v>
      </c>
      <c r="AD26">
        <v>4</v>
      </c>
    </row>
    <row r="27" spans="1:30" s="35" customFormat="1" ht="17.25" customHeight="1">
      <c r="A27" s="45">
        <v>17</v>
      </c>
      <c r="B27" s="46" t="s">
        <v>1</v>
      </c>
      <c r="C27" s="317" t="s">
        <v>85</v>
      </c>
      <c r="D27" s="318"/>
      <c r="E27" s="582" t="s">
        <v>189</v>
      </c>
      <c r="F27" s="583"/>
      <c r="G27" s="324">
        <v>21640</v>
      </c>
      <c r="H27" s="261">
        <v>290</v>
      </c>
      <c r="I27" s="262">
        <v>136</v>
      </c>
      <c r="J27" s="262">
        <v>106</v>
      </c>
      <c r="K27" s="479" t="s">
        <v>280</v>
      </c>
      <c r="L27" s="566"/>
      <c r="M27" s="479" t="s">
        <v>77</v>
      </c>
      <c r="N27" s="566"/>
      <c r="O27" s="263">
        <v>44</v>
      </c>
      <c r="P27" s="262">
        <v>80</v>
      </c>
      <c r="Q27" s="264">
        <v>21466</v>
      </c>
      <c r="R27" s="265">
        <v>21466</v>
      </c>
      <c r="S27" s="262">
        <v>20822</v>
      </c>
      <c r="T27" s="262">
        <v>644</v>
      </c>
      <c r="U27" s="262">
        <v>0</v>
      </c>
      <c r="V27" s="479" t="s">
        <v>81</v>
      </c>
      <c r="W27" s="551"/>
      <c r="X27" s="465">
        <v>1775</v>
      </c>
      <c r="Y27" s="466"/>
      <c r="Z27" s="479" t="s">
        <v>196</v>
      </c>
      <c r="AA27" s="480"/>
      <c r="AB27" s="47">
        <v>17</v>
      </c>
      <c r="AD27">
        <v>4</v>
      </c>
    </row>
    <row r="28" spans="1:30" s="44" customFormat="1" ht="17.25" customHeight="1">
      <c r="A28" s="100"/>
      <c r="B28" s="104" t="s">
        <v>2</v>
      </c>
      <c r="C28" s="56">
        <v>2</v>
      </c>
      <c r="D28" s="106" t="s">
        <v>120</v>
      </c>
      <c r="E28" s="42"/>
      <c r="F28" s="39"/>
      <c r="G28" s="246"/>
      <c r="H28" s="109">
        <f>SUM(H26:H27)</f>
        <v>555</v>
      </c>
      <c r="I28" s="109">
        <f>SUM(I26:I27)</f>
        <v>221</v>
      </c>
      <c r="J28" s="109">
        <f>SUM(J26:J27)</f>
        <v>172</v>
      </c>
      <c r="K28" s="38"/>
      <c r="L28" s="51"/>
      <c r="M28" s="38"/>
      <c r="N28" s="39"/>
      <c r="O28" s="113">
        <f aca="true" t="shared" si="3" ref="O28:U28">SUM(O26:O27)</f>
        <v>94</v>
      </c>
      <c r="P28" s="113">
        <f t="shared" si="3"/>
        <v>130</v>
      </c>
      <c r="Q28" s="113">
        <f t="shared" si="3"/>
        <v>36543</v>
      </c>
      <c r="R28" s="108">
        <f t="shared" si="3"/>
        <v>31551</v>
      </c>
      <c r="S28" s="108">
        <f t="shared" si="3"/>
        <v>30604</v>
      </c>
      <c r="T28" s="113">
        <f t="shared" si="3"/>
        <v>947</v>
      </c>
      <c r="U28" s="113">
        <f t="shared" si="3"/>
        <v>0</v>
      </c>
      <c r="V28" s="38"/>
      <c r="W28" s="39"/>
      <c r="X28" s="427"/>
      <c r="Y28" s="428"/>
      <c r="Z28" s="26"/>
      <c r="AA28" s="53"/>
      <c r="AB28" s="98"/>
      <c r="AD28"/>
    </row>
    <row r="29" spans="1:30" s="35" customFormat="1" ht="17.25" customHeight="1">
      <c r="A29" s="98">
        <v>18</v>
      </c>
      <c r="B29" s="132" t="s">
        <v>89</v>
      </c>
      <c r="C29" s="291" t="s">
        <v>228</v>
      </c>
      <c r="D29" s="266"/>
      <c r="E29" s="586" t="s">
        <v>189</v>
      </c>
      <c r="F29" s="587"/>
      <c r="G29" s="301">
        <v>27454</v>
      </c>
      <c r="H29" s="267">
        <v>2300</v>
      </c>
      <c r="I29" s="268">
        <v>1629</v>
      </c>
      <c r="J29" s="268">
        <v>1456</v>
      </c>
      <c r="K29" s="435" t="s">
        <v>155</v>
      </c>
      <c r="L29" s="436"/>
      <c r="M29" s="435" t="s">
        <v>80</v>
      </c>
      <c r="N29" s="436"/>
      <c r="O29" s="269">
        <v>720</v>
      </c>
      <c r="P29" s="268">
        <v>531</v>
      </c>
      <c r="Q29" s="325">
        <v>185772</v>
      </c>
      <c r="R29" s="326">
        <v>118604</v>
      </c>
      <c r="S29" s="268">
        <v>118591</v>
      </c>
      <c r="T29" s="268">
        <v>13</v>
      </c>
      <c r="U29" s="268">
        <v>0</v>
      </c>
      <c r="V29" s="435" t="s">
        <v>81</v>
      </c>
      <c r="W29" s="467"/>
      <c r="X29" s="463">
        <v>1719</v>
      </c>
      <c r="Y29" s="464"/>
      <c r="Z29" s="435" t="s">
        <v>195</v>
      </c>
      <c r="AA29" s="450"/>
      <c r="AB29" s="98">
        <v>18</v>
      </c>
      <c r="AD29">
        <v>2</v>
      </c>
    </row>
    <row r="30" spans="1:30" s="35" customFormat="1" ht="17.25" customHeight="1">
      <c r="A30" s="97">
        <v>19</v>
      </c>
      <c r="B30" s="46" t="s">
        <v>1</v>
      </c>
      <c r="C30" s="292" t="s">
        <v>257</v>
      </c>
      <c r="D30" s="259"/>
      <c r="E30" s="582" t="s">
        <v>189</v>
      </c>
      <c r="F30" s="583"/>
      <c r="G30" s="260">
        <v>31138</v>
      </c>
      <c r="H30" s="261">
        <v>3580</v>
      </c>
      <c r="I30" s="262">
        <v>3272</v>
      </c>
      <c r="J30" s="262">
        <v>2730</v>
      </c>
      <c r="K30" s="461" t="s">
        <v>113</v>
      </c>
      <c r="L30" s="476"/>
      <c r="M30" s="569" t="s">
        <v>145</v>
      </c>
      <c r="N30" s="570"/>
      <c r="O30" s="263">
        <v>1381</v>
      </c>
      <c r="P30" s="262">
        <v>1299</v>
      </c>
      <c r="Q30" s="327">
        <v>278190</v>
      </c>
      <c r="R30" s="328">
        <v>278190</v>
      </c>
      <c r="S30" s="262">
        <v>277762</v>
      </c>
      <c r="T30" s="262">
        <v>428</v>
      </c>
      <c r="U30" s="262">
        <v>0</v>
      </c>
      <c r="V30" s="461" t="s">
        <v>81</v>
      </c>
      <c r="W30" s="470"/>
      <c r="X30" s="429">
        <v>2099</v>
      </c>
      <c r="Y30" s="430"/>
      <c r="Z30" s="461" t="s">
        <v>195</v>
      </c>
      <c r="AA30" s="462"/>
      <c r="AB30" s="97">
        <v>19</v>
      </c>
      <c r="AD30">
        <v>2</v>
      </c>
    </row>
    <row r="31" spans="1:30" s="35" customFormat="1" ht="17.25" customHeight="1">
      <c r="A31" s="97">
        <v>20</v>
      </c>
      <c r="B31" s="46" t="s">
        <v>1</v>
      </c>
      <c r="C31" s="292" t="s">
        <v>229</v>
      </c>
      <c r="D31" s="259"/>
      <c r="E31" s="582" t="s">
        <v>189</v>
      </c>
      <c r="F31" s="583"/>
      <c r="G31" s="260">
        <v>36251</v>
      </c>
      <c r="H31" s="261">
        <v>635</v>
      </c>
      <c r="I31" s="262">
        <v>277</v>
      </c>
      <c r="J31" s="262">
        <v>244</v>
      </c>
      <c r="K31" s="581" t="s">
        <v>146</v>
      </c>
      <c r="L31" s="476"/>
      <c r="M31" s="461" t="s">
        <v>91</v>
      </c>
      <c r="N31" s="476"/>
      <c r="O31" s="263">
        <v>192</v>
      </c>
      <c r="P31" s="262">
        <v>145</v>
      </c>
      <c r="Q31" s="327">
        <v>79779</v>
      </c>
      <c r="R31" s="328">
        <v>20125</v>
      </c>
      <c r="S31" s="262">
        <v>20125</v>
      </c>
      <c r="T31" s="262">
        <v>0</v>
      </c>
      <c r="U31" s="262">
        <v>0</v>
      </c>
      <c r="V31" s="461" t="s">
        <v>81</v>
      </c>
      <c r="W31" s="470"/>
      <c r="X31" s="429">
        <v>2060</v>
      </c>
      <c r="Y31" s="430"/>
      <c r="Z31" s="461" t="s">
        <v>195</v>
      </c>
      <c r="AA31" s="462"/>
      <c r="AB31" s="97">
        <v>20</v>
      </c>
      <c r="AD31">
        <v>2</v>
      </c>
    </row>
    <row r="32" spans="1:30" s="44" customFormat="1" ht="17.25" customHeight="1">
      <c r="A32" s="97">
        <v>21</v>
      </c>
      <c r="B32" s="46" t="s">
        <v>1</v>
      </c>
      <c r="C32" s="292" t="s">
        <v>288</v>
      </c>
      <c r="D32" s="259"/>
      <c r="E32" s="582" t="s">
        <v>189</v>
      </c>
      <c r="F32" s="583"/>
      <c r="G32" s="260">
        <v>39173</v>
      </c>
      <c r="H32" s="261">
        <v>1160</v>
      </c>
      <c r="I32" s="262">
        <v>992</v>
      </c>
      <c r="J32" s="262">
        <v>411</v>
      </c>
      <c r="K32" s="461" t="s">
        <v>113</v>
      </c>
      <c r="L32" s="476"/>
      <c r="M32" s="461" t="s">
        <v>145</v>
      </c>
      <c r="N32" s="476"/>
      <c r="O32" s="263">
        <v>378</v>
      </c>
      <c r="P32" s="262">
        <v>214</v>
      </c>
      <c r="Q32" s="327">
        <v>42191</v>
      </c>
      <c r="R32" s="328">
        <v>42191</v>
      </c>
      <c r="S32" s="262">
        <v>42191</v>
      </c>
      <c r="T32" s="262">
        <v>0</v>
      </c>
      <c r="U32" s="262">
        <v>0</v>
      </c>
      <c r="V32" s="461" t="s">
        <v>81</v>
      </c>
      <c r="W32" s="470"/>
      <c r="X32" s="429">
        <v>2099</v>
      </c>
      <c r="Y32" s="430"/>
      <c r="Z32" s="461" t="s">
        <v>195</v>
      </c>
      <c r="AA32" s="462"/>
      <c r="AB32" s="97">
        <v>21</v>
      </c>
      <c r="AD32">
        <v>2</v>
      </c>
    </row>
    <row r="33" spans="1:30" s="37" customFormat="1" ht="17.25" customHeight="1">
      <c r="A33" s="97">
        <v>22</v>
      </c>
      <c r="B33" s="46" t="s">
        <v>1</v>
      </c>
      <c r="C33" s="292" t="s">
        <v>232</v>
      </c>
      <c r="D33" s="259"/>
      <c r="E33" s="582" t="s">
        <v>189</v>
      </c>
      <c r="F33" s="583"/>
      <c r="G33" s="260">
        <v>28216</v>
      </c>
      <c r="H33" s="261">
        <v>1800</v>
      </c>
      <c r="I33" s="262">
        <v>1272</v>
      </c>
      <c r="J33" s="262">
        <v>1027</v>
      </c>
      <c r="K33" s="461" t="s">
        <v>74</v>
      </c>
      <c r="L33" s="476"/>
      <c r="M33" s="461" t="s">
        <v>91</v>
      </c>
      <c r="N33" s="476"/>
      <c r="O33" s="263">
        <v>714</v>
      </c>
      <c r="P33" s="262">
        <v>345</v>
      </c>
      <c r="Q33" s="264">
        <v>123922</v>
      </c>
      <c r="R33" s="265">
        <v>87037</v>
      </c>
      <c r="S33" s="262">
        <v>86943</v>
      </c>
      <c r="T33" s="262">
        <v>94</v>
      </c>
      <c r="U33" s="262">
        <v>0</v>
      </c>
      <c r="V33" s="461" t="s">
        <v>81</v>
      </c>
      <c r="W33" s="470"/>
      <c r="X33" s="429">
        <v>1955</v>
      </c>
      <c r="Y33" s="430"/>
      <c r="Z33" s="461" t="s">
        <v>195</v>
      </c>
      <c r="AA33" s="462"/>
      <c r="AB33" s="97">
        <v>22</v>
      </c>
      <c r="AD33">
        <v>2</v>
      </c>
    </row>
    <row r="34" spans="1:30" s="37" customFormat="1" ht="17.25" customHeight="1">
      <c r="A34" s="97">
        <v>23</v>
      </c>
      <c r="B34" s="46" t="s">
        <v>1</v>
      </c>
      <c r="C34" s="292" t="s">
        <v>231</v>
      </c>
      <c r="D34" s="259"/>
      <c r="E34" s="582" t="s">
        <v>189</v>
      </c>
      <c r="F34" s="583"/>
      <c r="G34" s="289">
        <v>35650</v>
      </c>
      <c r="H34" s="261">
        <v>3160</v>
      </c>
      <c r="I34" s="262">
        <v>2144</v>
      </c>
      <c r="J34" s="262">
        <v>932</v>
      </c>
      <c r="K34" s="461" t="s">
        <v>113</v>
      </c>
      <c r="L34" s="476"/>
      <c r="M34" s="461" t="s">
        <v>145</v>
      </c>
      <c r="N34" s="476"/>
      <c r="O34" s="263">
        <v>1120</v>
      </c>
      <c r="P34" s="262">
        <v>537</v>
      </c>
      <c r="Q34" s="264">
        <v>160935</v>
      </c>
      <c r="R34" s="265">
        <v>99699</v>
      </c>
      <c r="S34" s="262">
        <v>99512</v>
      </c>
      <c r="T34" s="262">
        <v>187</v>
      </c>
      <c r="U34" s="262">
        <v>0</v>
      </c>
      <c r="V34" s="461" t="s">
        <v>81</v>
      </c>
      <c r="W34" s="470"/>
      <c r="X34" s="429">
        <v>2029</v>
      </c>
      <c r="Y34" s="430"/>
      <c r="Z34" s="461" t="s">
        <v>195</v>
      </c>
      <c r="AA34" s="462"/>
      <c r="AB34" s="97">
        <v>23</v>
      </c>
      <c r="AD34">
        <v>2</v>
      </c>
    </row>
    <row r="35" spans="1:30" s="37" customFormat="1" ht="17.25" customHeight="1">
      <c r="A35" s="97">
        <v>24</v>
      </c>
      <c r="B35" s="46" t="s">
        <v>1</v>
      </c>
      <c r="C35" s="292" t="s">
        <v>227</v>
      </c>
      <c r="D35" s="259"/>
      <c r="E35" s="582" t="s">
        <v>189</v>
      </c>
      <c r="F35" s="583"/>
      <c r="G35" s="290">
        <v>24273</v>
      </c>
      <c r="H35" s="261">
        <v>120</v>
      </c>
      <c r="I35" s="262">
        <v>10</v>
      </c>
      <c r="J35" s="262">
        <v>10</v>
      </c>
      <c r="K35" s="461" t="s">
        <v>155</v>
      </c>
      <c r="L35" s="476"/>
      <c r="M35" s="461" t="s">
        <v>91</v>
      </c>
      <c r="N35" s="476"/>
      <c r="O35" s="263">
        <v>18</v>
      </c>
      <c r="P35" s="262">
        <v>27</v>
      </c>
      <c r="Q35" s="264">
        <v>3595</v>
      </c>
      <c r="R35" s="265">
        <v>1152</v>
      </c>
      <c r="S35" s="262">
        <v>1152</v>
      </c>
      <c r="T35" s="262">
        <v>0</v>
      </c>
      <c r="U35" s="262">
        <v>0</v>
      </c>
      <c r="V35" s="461" t="s">
        <v>81</v>
      </c>
      <c r="W35" s="470"/>
      <c r="X35" s="429">
        <v>540</v>
      </c>
      <c r="Y35" s="430"/>
      <c r="Z35" s="461" t="s">
        <v>196</v>
      </c>
      <c r="AA35" s="462"/>
      <c r="AB35" s="97">
        <v>24</v>
      </c>
      <c r="AD35">
        <v>4</v>
      </c>
    </row>
    <row r="36" spans="1:30" s="146" customFormat="1" ht="17.25" customHeight="1">
      <c r="A36" s="97">
        <v>25</v>
      </c>
      <c r="B36" s="46" t="s">
        <v>1</v>
      </c>
      <c r="C36" s="292" t="s">
        <v>226</v>
      </c>
      <c r="D36" s="259"/>
      <c r="E36" s="582" t="s">
        <v>189</v>
      </c>
      <c r="F36" s="583"/>
      <c r="G36" s="260">
        <v>30103</v>
      </c>
      <c r="H36" s="261">
        <v>454</v>
      </c>
      <c r="I36" s="262">
        <v>248</v>
      </c>
      <c r="J36" s="262">
        <v>216</v>
      </c>
      <c r="K36" s="461" t="s">
        <v>142</v>
      </c>
      <c r="L36" s="476"/>
      <c r="M36" s="461" t="s">
        <v>76</v>
      </c>
      <c r="N36" s="476"/>
      <c r="O36" s="263">
        <v>180</v>
      </c>
      <c r="P36" s="262">
        <v>177</v>
      </c>
      <c r="Q36" s="264">
        <v>33320</v>
      </c>
      <c r="R36" s="265">
        <v>20110</v>
      </c>
      <c r="S36" s="262">
        <v>20097</v>
      </c>
      <c r="T36" s="262">
        <v>13</v>
      </c>
      <c r="U36" s="262">
        <v>0</v>
      </c>
      <c r="V36" s="461" t="s">
        <v>81</v>
      </c>
      <c r="W36" s="470"/>
      <c r="X36" s="429">
        <v>1900</v>
      </c>
      <c r="Y36" s="430"/>
      <c r="Z36" s="461" t="s">
        <v>195</v>
      </c>
      <c r="AA36" s="462"/>
      <c r="AB36" s="97">
        <v>25</v>
      </c>
      <c r="AD36" s="168">
        <v>2</v>
      </c>
    </row>
    <row r="37" spans="1:30" s="35" customFormat="1" ht="17.25" customHeight="1">
      <c r="A37" s="97">
        <v>26</v>
      </c>
      <c r="B37" s="46" t="s">
        <v>1</v>
      </c>
      <c r="C37" s="292" t="s">
        <v>234</v>
      </c>
      <c r="D37" s="259"/>
      <c r="E37" s="582" t="s">
        <v>189</v>
      </c>
      <c r="F37" s="583"/>
      <c r="G37" s="260">
        <v>22375</v>
      </c>
      <c r="H37" s="261">
        <v>525</v>
      </c>
      <c r="I37" s="262">
        <v>386</v>
      </c>
      <c r="J37" s="262">
        <v>358</v>
      </c>
      <c r="K37" s="461" t="s">
        <v>220</v>
      </c>
      <c r="L37" s="476"/>
      <c r="M37" s="461" t="s">
        <v>76</v>
      </c>
      <c r="N37" s="476"/>
      <c r="O37" s="263">
        <v>220</v>
      </c>
      <c r="P37" s="262">
        <v>182</v>
      </c>
      <c r="Q37" s="327">
        <v>51343</v>
      </c>
      <c r="R37" s="265">
        <v>28351</v>
      </c>
      <c r="S37" s="262">
        <v>28351</v>
      </c>
      <c r="T37" s="262">
        <v>0</v>
      </c>
      <c r="U37" s="262">
        <v>0</v>
      </c>
      <c r="V37" s="461" t="s">
        <v>81</v>
      </c>
      <c r="W37" s="470"/>
      <c r="X37" s="429">
        <v>1870</v>
      </c>
      <c r="Y37" s="430"/>
      <c r="Z37" s="461" t="s">
        <v>195</v>
      </c>
      <c r="AA37" s="462"/>
      <c r="AB37" s="97">
        <v>26</v>
      </c>
      <c r="AD37">
        <v>2</v>
      </c>
    </row>
    <row r="38" spans="1:30" s="35" customFormat="1" ht="17.25" customHeight="1">
      <c r="A38" s="97">
        <v>27</v>
      </c>
      <c r="B38" s="94" t="s">
        <v>1</v>
      </c>
      <c r="C38" s="292" t="s">
        <v>233</v>
      </c>
      <c r="D38" s="259"/>
      <c r="E38" s="582" t="s">
        <v>189</v>
      </c>
      <c r="F38" s="583"/>
      <c r="G38" s="290">
        <v>22666</v>
      </c>
      <c r="H38" s="261">
        <v>4010</v>
      </c>
      <c r="I38" s="262">
        <v>2721</v>
      </c>
      <c r="J38" s="262">
        <v>2556</v>
      </c>
      <c r="K38" s="461" t="s">
        <v>161</v>
      </c>
      <c r="L38" s="476"/>
      <c r="M38" s="461" t="s">
        <v>76</v>
      </c>
      <c r="N38" s="476"/>
      <c r="O38" s="263">
        <v>1520</v>
      </c>
      <c r="P38" s="262">
        <v>1339</v>
      </c>
      <c r="Q38" s="327">
        <v>337796</v>
      </c>
      <c r="R38" s="265">
        <v>232110</v>
      </c>
      <c r="S38" s="262">
        <v>231542</v>
      </c>
      <c r="T38" s="262">
        <v>568</v>
      </c>
      <c r="U38" s="262">
        <v>0</v>
      </c>
      <c r="V38" s="461" t="s">
        <v>81</v>
      </c>
      <c r="W38" s="470"/>
      <c r="X38" s="429">
        <v>1870</v>
      </c>
      <c r="Y38" s="430"/>
      <c r="Z38" s="461" t="s">
        <v>195</v>
      </c>
      <c r="AA38" s="462"/>
      <c r="AB38" s="97">
        <v>27</v>
      </c>
      <c r="AD38">
        <v>2</v>
      </c>
    </row>
    <row r="39" spans="1:30" s="35" customFormat="1" ht="17.25" customHeight="1">
      <c r="A39" s="97">
        <v>28</v>
      </c>
      <c r="B39" s="46" t="s">
        <v>1</v>
      </c>
      <c r="C39" s="292" t="s">
        <v>237</v>
      </c>
      <c r="D39" s="259"/>
      <c r="E39" s="582" t="s">
        <v>189</v>
      </c>
      <c r="F39" s="583"/>
      <c r="G39" s="260">
        <v>27120</v>
      </c>
      <c r="H39" s="261">
        <v>300</v>
      </c>
      <c r="I39" s="262">
        <v>268</v>
      </c>
      <c r="J39" s="262">
        <v>233</v>
      </c>
      <c r="K39" s="461" t="s">
        <v>155</v>
      </c>
      <c r="L39" s="476"/>
      <c r="M39" s="461" t="s">
        <v>76</v>
      </c>
      <c r="N39" s="476"/>
      <c r="O39" s="263">
        <v>178</v>
      </c>
      <c r="P39" s="262">
        <v>62</v>
      </c>
      <c r="Q39" s="327">
        <v>21191</v>
      </c>
      <c r="R39" s="265">
        <v>18034</v>
      </c>
      <c r="S39" s="262">
        <v>17892</v>
      </c>
      <c r="T39" s="262">
        <v>142</v>
      </c>
      <c r="U39" s="262">
        <v>0</v>
      </c>
      <c r="V39" s="461" t="s">
        <v>81</v>
      </c>
      <c r="W39" s="470"/>
      <c r="X39" s="429">
        <v>1870</v>
      </c>
      <c r="Y39" s="430"/>
      <c r="Z39" s="461" t="s">
        <v>195</v>
      </c>
      <c r="AA39" s="462"/>
      <c r="AB39" s="97">
        <v>28</v>
      </c>
      <c r="AD39">
        <v>2</v>
      </c>
    </row>
    <row r="40" spans="1:30" s="35" customFormat="1" ht="17.25" customHeight="1">
      <c r="A40" s="97">
        <v>29</v>
      </c>
      <c r="B40" s="46" t="s">
        <v>1</v>
      </c>
      <c r="C40" s="292" t="s">
        <v>238</v>
      </c>
      <c r="D40" s="259"/>
      <c r="E40" s="582" t="s">
        <v>189</v>
      </c>
      <c r="F40" s="583"/>
      <c r="G40" s="260">
        <v>36892</v>
      </c>
      <c r="H40" s="261">
        <v>1160</v>
      </c>
      <c r="I40" s="262">
        <v>735</v>
      </c>
      <c r="J40" s="262">
        <v>613</v>
      </c>
      <c r="K40" s="461" t="s">
        <v>110</v>
      </c>
      <c r="L40" s="476"/>
      <c r="M40" s="461" t="s">
        <v>76</v>
      </c>
      <c r="N40" s="476"/>
      <c r="O40" s="263">
        <v>378</v>
      </c>
      <c r="P40" s="262">
        <v>327</v>
      </c>
      <c r="Q40" s="327">
        <v>86811</v>
      </c>
      <c r="R40" s="265">
        <v>54026</v>
      </c>
      <c r="S40" s="262">
        <v>54006</v>
      </c>
      <c r="T40" s="262">
        <v>20</v>
      </c>
      <c r="U40" s="262">
        <v>0</v>
      </c>
      <c r="V40" s="461" t="s">
        <v>81</v>
      </c>
      <c r="W40" s="470"/>
      <c r="X40" s="429">
        <v>1870</v>
      </c>
      <c r="Y40" s="430"/>
      <c r="Z40" s="461" t="s">
        <v>195</v>
      </c>
      <c r="AA40" s="462"/>
      <c r="AB40" s="97">
        <v>29</v>
      </c>
      <c r="AD40">
        <v>2</v>
      </c>
    </row>
    <row r="41" spans="1:30" s="35" customFormat="1" ht="17.25" customHeight="1">
      <c r="A41" s="97">
        <v>30</v>
      </c>
      <c r="B41" s="46" t="s">
        <v>1</v>
      </c>
      <c r="C41" s="292" t="s">
        <v>235</v>
      </c>
      <c r="D41" s="259"/>
      <c r="E41" s="582" t="s">
        <v>189</v>
      </c>
      <c r="F41" s="583"/>
      <c r="G41" s="335">
        <v>35612</v>
      </c>
      <c r="H41" s="261">
        <v>500</v>
      </c>
      <c r="I41" s="262">
        <v>257</v>
      </c>
      <c r="J41" s="262">
        <v>199</v>
      </c>
      <c r="K41" s="461" t="s">
        <v>221</v>
      </c>
      <c r="L41" s="476"/>
      <c r="M41" s="461" t="s">
        <v>76</v>
      </c>
      <c r="N41" s="476"/>
      <c r="O41" s="286">
        <v>178</v>
      </c>
      <c r="P41" s="285">
        <v>84</v>
      </c>
      <c r="Q41" s="327">
        <v>21415</v>
      </c>
      <c r="R41" s="265">
        <v>15728</v>
      </c>
      <c r="S41" s="285">
        <v>15680</v>
      </c>
      <c r="T41" s="285">
        <v>48</v>
      </c>
      <c r="U41" s="285">
        <v>0</v>
      </c>
      <c r="V41" s="461" t="s">
        <v>81</v>
      </c>
      <c r="W41" s="470"/>
      <c r="X41" s="429">
        <v>1870</v>
      </c>
      <c r="Y41" s="430"/>
      <c r="Z41" s="461" t="s">
        <v>195</v>
      </c>
      <c r="AA41" s="462"/>
      <c r="AB41" s="97">
        <v>30</v>
      </c>
      <c r="AD41">
        <v>2</v>
      </c>
    </row>
    <row r="42" spans="1:30" s="35" customFormat="1" ht="17.25" customHeight="1">
      <c r="A42" s="97">
        <v>31</v>
      </c>
      <c r="B42" s="49" t="s">
        <v>1</v>
      </c>
      <c r="C42" s="293" t="s">
        <v>236</v>
      </c>
      <c r="D42" s="277"/>
      <c r="E42" s="582" t="s">
        <v>189</v>
      </c>
      <c r="F42" s="583"/>
      <c r="G42" s="336">
        <v>33543</v>
      </c>
      <c r="H42" s="279">
        <v>390</v>
      </c>
      <c r="I42" s="280">
        <v>291</v>
      </c>
      <c r="J42" s="280">
        <v>274</v>
      </c>
      <c r="K42" s="479" t="s">
        <v>156</v>
      </c>
      <c r="L42" s="566"/>
      <c r="M42" s="479" t="s">
        <v>76</v>
      </c>
      <c r="N42" s="566"/>
      <c r="O42" s="281">
        <v>160</v>
      </c>
      <c r="P42" s="280">
        <v>104</v>
      </c>
      <c r="Q42" s="337">
        <v>20679</v>
      </c>
      <c r="R42" s="265">
        <v>15186</v>
      </c>
      <c r="S42" s="280">
        <v>15186</v>
      </c>
      <c r="T42" s="280">
        <v>0</v>
      </c>
      <c r="U42" s="280">
        <v>0</v>
      </c>
      <c r="V42" s="479" t="s">
        <v>81</v>
      </c>
      <c r="W42" s="551"/>
      <c r="X42" s="429">
        <v>1870</v>
      </c>
      <c r="Y42" s="430"/>
      <c r="Z42" s="479" t="s">
        <v>195</v>
      </c>
      <c r="AA42" s="480"/>
      <c r="AB42" s="97">
        <v>31</v>
      </c>
      <c r="AD42">
        <v>2</v>
      </c>
    </row>
    <row r="43" spans="1:30" s="35" customFormat="1" ht="17.25" customHeight="1">
      <c r="A43" s="43"/>
      <c r="B43" s="104" t="s">
        <v>2</v>
      </c>
      <c r="C43" s="133">
        <f>COUNTA(C29:C42)</f>
        <v>14</v>
      </c>
      <c r="D43" s="134" t="s">
        <v>120</v>
      </c>
      <c r="E43" s="135"/>
      <c r="F43" s="136"/>
      <c r="G43" s="246"/>
      <c r="H43" s="108">
        <f>SUM(H29:H42)</f>
        <v>20094</v>
      </c>
      <c r="I43" s="108">
        <f>SUM(I29:I42)</f>
        <v>14502</v>
      </c>
      <c r="J43" s="108">
        <f>SUM(J29:J42)</f>
        <v>11259</v>
      </c>
      <c r="K43" s="137"/>
      <c r="L43" s="134"/>
      <c r="M43" s="137"/>
      <c r="N43" s="136"/>
      <c r="O43" s="111">
        <f aca="true" t="shared" si="4" ref="O43:U43">SUM(O29:O42)</f>
        <v>7337</v>
      </c>
      <c r="P43" s="111">
        <f t="shared" si="4"/>
        <v>5373</v>
      </c>
      <c r="Q43" s="111">
        <f t="shared" si="4"/>
        <v>1446939</v>
      </c>
      <c r="R43" s="111">
        <f t="shared" si="4"/>
        <v>1030543</v>
      </c>
      <c r="S43" s="111">
        <f t="shared" si="4"/>
        <v>1029030</v>
      </c>
      <c r="T43" s="111">
        <f t="shared" si="4"/>
        <v>1513</v>
      </c>
      <c r="U43" s="111">
        <f t="shared" si="4"/>
        <v>0</v>
      </c>
      <c r="V43" s="338"/>
      <c r="W43" s="339"/>
      <c r="X43" s="427"/>
      <c r="Y43" s="428"/>
      <c r="Z43" s="26"/>
      <c r="AA43" s="53"/>
      <c r="AB43" s="43"/>
      <c r="AD43"/>
    </row>
    <row r="44" spans="1:30" s="35" customFormat="1" ht="17.25" customHeight="1">
      <c r="A44" s="100">
        <v>32</v>
      </c>
      <c r="B44" s="132" t="s">
        <v>19</v>
      </c>
      <c r="C44" s="342" t="s">
        <v>20</v>
      </c>
      <c r="D44" s="266"/>
      <c r="E44" s="588" t="s">
        <v>189</v>
      </c>
      <c r="F44" s="589"/>
      <c r="G44" s="260">
        <v>31229</v>
      </c>
      <c r="H44" s="267">
        <v>1000</v>
      </c>
      <c r="I44" s="268">
        <v>572</v>
      </c>
      <c r="J44" s="268">
        <v>570</v>
      </c>
      <c r="K44" s="435" t="s">
        <v>156</v>
      </c>
      <c r="L44" s="436"/>
      <c r="M44" s="435" t="s">
        <v>91</v>
      </c>
      <c r="N44" s="436"/>
      <c r="O44" s="269">
        <v>409</v>
      </c>
      <c r="P44" s="268">
        <v>393</v>
      </c>
      <c r="Q44" s="343">
        <v>79272</v>
      </c>
      <c r="R44" s="344">
        <v>79272</v>
      </c>
      <c r="S44" s="268">
        <v>50370</v>
      </c>
      <c r="T44" s="268">
        <v>28902</v>
      </c>
      <c r="U44" s="268">
        <v>0</v>
      </c>
      <c r="V44" s="435" t="s">
        <v>81</v>
      </c>
      <c r="W44" s="467"/>
      <c r="X44" s="433">
        <v>2160</v>
      </c>
      <c r="Y44" s="446"/>
      <c r="Z44" s="435" t="s">
        <v>196</v>
      </c>
      <c r="AA44" s="450"/>
      <c r="AB44" s="98">
        <v>32</v>
      </c>
      <c r="AD44">
        <v>4</v>
      </c>
    </row>
    <row r="45" spans="1:30" s="35" customFormat="1" ht="17.25" customHeight="1">
      <c r="A45" s="47">
        <v>33</v>
      </c>
      <c r="B45" s="46" t="s">
        <v>1</v>
      </c>
      <c r="C45" s="258" t="s">
        <v>21</v>
      </c>
      <c r="D45" s="259"/>
      <c r="E45" s="582" t="s">
        <v>189</v>
      </c>
      <c r="F45" s="583"/>
      <c r="G45" s="260">
        <v>31838</v>
      </c>
      <c r="H45" s="261">
        <v>410</v>
      </c>
      <c r="I45" s="262">
        <v>222</v>
      </c>
      <c r="J45" s="262">
        <v>221</v>
      </c>
      <c r="K45" s="461" t="s">
        <v>157</v>
      </c>
      <c r="L45" s="476"/>
      <c r="M45" s="461" t="s">
        <v>76</v>
      </c>
      <c r="N45" s="476"/>
      <c r="O45" s="263">
        <v>162</v>
      </c>
      <c r="P45" s="262">
        <v>124</v>
      </c>
      <c r="Q45" s="264">
        <v>35125</v>
      </c>
      <c r="R45" s="265">
        <v>25767</v>
      </c>
      <c r="S45" s="262">
        <v>24729</v>
      </c>
      <c r="T45" s="262">
        <v>1038</v>
      </c>
      <c r="U45" s="262">
        <v>0</v>
      </c>
      <c r="V45" s="461" t="s">
        <v>81</v>
      </c>
      <c r="W45" s="470"/>
      <c r="X45" s="429">
        <v>2160</v>
      </c>
      <c r="Y45" s="430"/>
      <c r="Z45" s="461" t="s">
        <v>196</v>
      </c>
      <c r="AA45" s="462"/>
      <c r="AB45" s="47">
        <v>33</v>
      </c>
      <c r="AD45">
        <v>4</v>
      </c>
    </row>
    <row r="46" spans="1:30" s="35" customFormat="1" ht="17.25" customHeight="1">
      <c r="A46" s="47">
        <v>34</v>
      </c>
      <c r="B46" s="46" t="s">
        <v>1</v>
      </c>
      <c r="C46" s="258" t="s">
        <v>22</v>
      </c>
      <c r="D46" s="259"/>
      <c r="E46" s="582" t="s">
        <v>189</v>
      </c>
      <c r="F46" s="583"/>
      <c r="G46" s="260">
        <v>29677</v>
      </c>
      <c r="H46" s="261">
        <v>340</v>
      </c>
      <c r="I46" s="262">
        <v>189</v>
      </c>
      <c r="J46" s="262">
        <v>189</v>
      </c>
      <c r="K46" s="461" t="s">
        <v>158</v>
      </c>
      <c r="L46" s="476"/>
      <c r="M46" s="461" t="s">
        <v>91</v>
      </c>
      <c r="N46" s="476"/>
      <c r="O46" s="263">
        <v>85</v>
      </c>
      <c r="P46" s="262">
        <v>71</v>
      </c>
      <c r="Q46" s="264">
        <v>26300</v>
      </c>
      <c r="R46" s="265">
        <v>17389</v>
      </c>
      <c r="S46" s="262">
        <v>16946</v>
      </c>
      <c r="T46" s="262">
        <v>443</v>
      </c>
      <c r="U46" s="262">
        <v>0</v>
      </c>
      <c r="V46" s="461" t="s">
        <v>81</v>
      </c>
      <c r="W46" s="470"/>
      <c r="X46" s="429">
        <v>2160</v>
      </c>
      <c r="Y46" s="430"/>
      <c r="Z46" s="461" t="s">
        <v>196</v>
      </c>
      <c r="AA46" s="462"/>
      <c r="AB46" s="47">
        <v>34</v>
      </c>
      <c r="AD46">
        <v>4</v>
      </c>
    </row>
    <row r="47" spans="1:30" s="35" customFormat="1" ht="17.25" customHeight="1">
      <c r="A47" s="47">
        <v>35</v>
      </c>
      <c r="B47" s="46" t="s">
        <v>1</v>
      </c>
      <c r="C47" s="258" t="s">
        <v>23</v>
      </c>
      <c r="D47" s="259"/>
      <c r="E47" s="582" t="s">
        <v>189</v>
      </c>
      <c r="F47" s="583"/>
      <c r="G47" s="340">
        <v>30042</v>
      </c>
      <c r="H47" s="261">
        <v>240</v>
      </c>
      <c r="I47" s="262">
        <v>140</v>
      </c>
      <c r="J47" s="262">
        <v>139</v>
      </c>
      <c r="K47" s="461" t="s">
        <v>157</v>
      </c>
      <c r="L47" s="476"/>
      <c r="M47" s="461" t="s">
        <v>76</v>
      </c>
      <c r="N47" s="476"/>
      <c r="O47" s="263">
        <v>88</v>
      </c>
      <c r="P47" s="262">
        <v>57</v>
      </c>
      <c r="Q47" s="264">
        <v>15129</v>
      </c>
      <c r="R47" s="265">
        <v>15129</v>
      </c>
      <c r="S47" s="262">
        <v>14631</v>
      </c>
      <c r="T47" s="262">
        <v>498</v>
      </c>
      <c r="U47" s="262">
        <v>0</v>
      </c>
      <c r="V47" s="461" t="s">
        <v>81</v>
      </c>
      <c r="W47" s="470"/>
      <c r="X47" s="429">
        <v>2160</v>
      </c>
      <c r="Y47" s="430"/>
      <c r="Z47" s="461" t="s">
        <v>196</v>
      </c>
      <c r="AA47" s="462"/>
      <c r="AB47" s="47">
        <v>35</v>
      </c>
      <c r="AD47">
        <v>4</v>
      </c>
    </row>
    <row r="48" spans="1:30" s="35" customFormat="1" ht="17.25" customHeight="1">
      <c r="A48" s="47">
        <v>36</v>
      </c>
      <c r="B48" s="46" t="s">
        <v>1</v>
      </c>
      <c r="C48" s="258" t="s">
        <v>24</v>
      </c>
      <c r="D48" s="259"/>
      <c r="E48" s="582" t="s">
        <v>189</v>
      </c>
      <c r="F48" s="583"/>
      <c r="G48" s="341">
        <v>33704</v>
      </c>
      <c r="H48" s="261">
        <v>230</v>
      </c>
      <c r="I48" s="262">
        <v>126</v>
      </c>
      <c r="J48" s="262">
        <v>125</v>
      </c>
      <c r="K48" s="461" t="s">
        <v>73</v>
      </c>
      <c r="L48" s="476"/>
      <c r="M48" s="461" t="s">
        <v>76</v>
      </c>
      <c r="N48" s="476"/>
      <c r="O48" s="263">
        <v>164</v>
      </c>
      <c r="P48" s="262">
        <v>43</v>
      </c>
      <c r="Q48" s="264">
        <v>11787</v>
      </c>
      <c r="R48" s="265">
        <v>11787</v>
      </c>
      <c r="S48" s="262">
        <v>11787</v>
      </c>
      <c r="T48" s="262">
        <v>0</v>
      </c>
      <c r="U48" s="262">
        <v>0</v>
      </c>
      <c r="V48" s="461" t="s">
        <v>81</v>
      </c>
      <c r="W48" s="470"/>
      <c r="X48" s="429">
        <v>2160</v>
      </c>
      <c r="Y48" s="430"/>
      <c r="Z48" s="461" t="s">
        <v>196</v>
      </c>
      <c r="AA48" s="462"/>
      <c r="AB48" s="47">
        <v>36</v>
      </c>
      <c r="AD48">
        <v>4</v>
      </c>
    </row>
    <row r="49" spans="1:30" s="35" customFormat="1" ht="17.25" customHeight="1">
      <c r="A49" s="47">
        <v>37</v>
      </c>
      <c r="B49" s="46" t="s">
        <v>1</v>
      </c>
      <c r="C49" s="258" t="s">
        <v>25</v>
      </c>
      <c r="D49" s="259"/>
      <c r="E49" s="582" t="s">
        <v>189</v>
      </c>
      <c r="F49" s="583"/>
      <c r="G49" s="260">
        <v>29312</v>
      </c>
      <c r="H49" s="261">
        <v>260</v>
      </c>
      <c r="I49" s="262">
        <v>155</v>
      </c>
      <c r="J49" s="262">
        <v>155</v>
      </c>
      <c r="K49" s="461" t="s">
        <v>158</v>
      </c>
      <c r="L49" s="476"/>
      <c r="M49" s="461" t="s">
        <v>76</v>
      </c>
      <c r="N49" s="476"/>
      <c r="O49" s="263">
        <v>39</v>
      </c>
      <c r="P49" s="262">
        <v>77</v>
      </c>
      <c r="Q49" s="264">
        <v>14222</v>
      </c>
      <c r="R49" s="265">
        <v>14222</v>
      </c>
      <c r="S49" s="262">
        <v>14222</v>
      </c>
      <c r="T49" s="262">
        <v>0</v>
      </c>
      <c r="U49" s="262">
        <v>0</v>
      </c>
      <c r="V49" s="461" t="s">
        <v>81</v>
      </c>
      <c r="W49" s="470"/>
      <c r="X49" s="429">
        <v>2160</v>
      </c>
      <c r="Y49" s="430"/>
      <c r="Z49" s="461" t="s">
        <v>196</v>
      </c>
      <c r="AA49" s="462"/>
      <c r="AB49" s="47">
        <v>37</v>
      </c>
      <c r="AD49">
        <v>4</v>
      </c>
    </row>
    <row r="50" spans="1:30" s="35" customFormat="1" ht="17.25" customHeight="1">
      <c r="A50" s="47">
        <v>38</v>
      </c>
      <c r="B50" s="96" t="s">
        <v>1</v>
      </c>
      <c r="C50" s="283" t="s">
        <v>26</v>
      </c>
      <c r="D50" s="277"/>
      <c r="E50" s="590" t="s">
        <v>189</v>
      </c>
      <c r="F50" s="591"/>
      <c r="G50" s="347">
        <v>38098</v>
      </c>
      <c r="H50" s="284">
        <v>180</v>
      </c>
      <c r="I50" s="285">
        <v>134</v>
      </c>
      <c r="J50" s="285">
        <v>134</v>
      </c>
      <c r="K50" s="482" t="s">
        <v>158</v>
      </c>
      <c r="L50" s="573"/>
      <c r="M50" s="461" t="s">
        <v>80</v>
      </c>
      <c r="N50" s="476"/>
      <c r="O50" s="286">
        <v>54</v>
      </c>
      <c r="P50" s="285">
        <v>39</v>
      </c>
      <c r="Q50" s="287">
        <v>10634</v>
      </c>
      <c r="R50" s="288">
        <v>10634</v>
      </c>
      <c r="S50" s="285">
        <v>10634</v>
      </c>
      <c r="T50" s="285">
        <v>0</v>
      </c>
      <c r="U50" s="285">
        <v>0</v>
      </c>
      <c r="V50" s="482" t="s">
        <v>81</v>
      </c>
      <c r="W50" s="563"/>
      <c r="X50" s="429">
        <v>2160</v>
      </c>
      <c r="Y50" s="430"/>
      <c r="Z50" s="482" t="s">
        <v>196</v>
      </c>
      <c r="AA50" s="483"/>
      <c r="AB50" s="47">
        <v>38</v>
      </c>
      <c r="AD50">
        <v>4</v>
      </c>
    </row>
    <row r="51" spans="1:30" s="35" customFormat="1" ht="17.25" customHeight="1" thickBot="1">
      <c r="A51" s="47">
        <v>39</v>
      </c>
      <c r="B51" s="138" t="s">
        <v>1</v>
      </c>
      <c r="C51" s="348" t="s">
        <v>27</v>
      </c>
      <c r="D51" s="349"/>
      <c r="E51" s="592" t="s">
        <v>189</v>
      </c>
      <c r="F51" s="593"/>
      <c r="G51" s="350">
        <v>29342</v>
      </c>
      <c r="H51" s="351">
        <v>380</v>
      </c>
      <c r="I51" s="352">
        <v>212</v>
      </c>
      <c r="J51" s="352">
        <v>211</v>
      </c>
      <c r="K51" s="488" t="s">
        <v>158</v>
      </c>
      <c r="L51" s="579"/>
      <c r="M51" s="488" t="s">
        <v>91</v>
      </c>
      <c r="N51" s="579"/>
      <c r="O51" s="353">
        <v>112</v>
      </c>
      <c r="P51" s="352">
        <v>81</v>
      </c>
      <c r="Q51" s="354">
        <v>21855</v>
      </c>
      <c r="R51" s="355">
        <v>21855</v>
      </c>
      <c r="S51" s="352">
        <v>19473</v>
      </c>
      <c r="T51" s="352">
        <v>2382</v>
      </c>
      <c r="U51" s="352">
        <v>0</v>
      </c>
      <c r="V51" s="488" t="s">
        <v>81</v>
      </c>
      <c r="W51" s="578"/>
      <c r="X51" s="471">
        <v>2160</v>
      </c>
      <c r="Y51" s="472"/>
      <c r="Z51" s="488" t="s">
        <v>196</v>
      </c>
      <c r="AA51" s="489"/>
      <c r="AB51" s="47">
        <v>39</v>
      </c>
      <c r="AD51">
        <v>4</v>
      </c>
    </row>
    <row r="52" spans="1:30" s="35" customFormat="1" ht="17.25" customHeight="1">
      <c r="A52" s="47">
        <v>40</v>
      </c>
      <c r="B52" s="94" t="s">
        <v>125</v>
      </c>
      <c r="C52" s="270" t="s">
        <v>147</v>
      </c>
      <c r="D52" s="271"/>
      <c r="E52" s="594" t="s">
        <v>189</v>
      </c>
      <c r="F52" s="595"/>
      <c r="G52" s="356">
        <v>36312</v>
      </c>
      <c r="H52" s="272">
        <v>210</v>
      </c>
      <c r="I52" s="273">
        <v>160</v>
      </c>
      <c r="J52" s="273">
        <v>159</v>
      </c>
      <c r="K52" s="477" t="s">
        <v>73</v>
      </c>
      <c r="L52" s="580"/>
      <c r="M52" s="477" t="s">
        <v>76</v>
      </c>
      <c r="N52" s="580"/>
      <c r="O52" s="274">
        <v>97</v>
      </c>
      <c r="P52" s="273">
        <v>97</v>
      </c>
      <c r="Q52" s="275">
        <v>22721</v>
      </c>
      <c r="R52" s="346">
        <v>22721</v>
      </c>
      <c r="S52" s="273">
        <v>16832</v>
      </c>
      <c r="T52" s="273">
        <v>5889</v>
      </c>
      <c r="U52" s="273">
        <v>0</v>
      </c>
      <c r="V52" s="477" t="s">
        <v>81</v>
      </c>
      <c r="W52" s="564"/>
      <c r="X52" s="439">
        <v>2160</v>
      </c>
      <c r="Y52" s="440"/>
      <c r="Z52" s="477" t="s">
        <v>196</v>
      </c>
      <c r="AA52" s="478"/>
      <c r="AB52" s="47">
        <v>40</v>
      </c>
      <c r="AD52">
        <v>4</v>
      </c>
    </row>
    <row r="53" spans="1:30" s="35" customFormat="1" ht="17.25" customHeight="1">
      <c r="A53" s="47">
        <v>41</v>
      </c>
      <c r="B53" s="94" t="s">
        <v>1</v>
      </c>
      <c r="C53" s="270" t="s">
        <v>28</v>
      </c>
      <c r="D53" s="271"/>
      <c r="E53" s="594" t="s">
        <v>189</v>
      </c>
      <c r="F53" s="595"/>
      <c r="G53" s="345">
        <v>30293</v>
      </c>
      <c r="H53" s="272">
        <v>300</v>
      </c>
      <c r="I53" s="273">
        <v>188</v>
      </c>
      <c r="J53" s="273">
        <v>187</v>
      </c>
      <c r="K53" s="477" t="s">
        <v>158</v>
      </c>
      <c r="L53" s="580"/>
      <c r="M53" s="461" t="s">
        <v>76</v>
      </c>
      <c r="N53" s="476"/>
      <c r="O53" s="274">
        <v>80</v>
      </c>
      <c r="P53" s="273">
        <v>68</v>
      </c>
      <c r="Q53" s="275">
        <v>17100</v>
      </c>
      <c r="R53" s="346">
        <v>17100</v>
      </c>
      <c r="S53" s="273">
        <v>16814</v>
      </c>
      <c r="T53" s="273">
        <v>286</v>
      </c>
      <c r="U53" s="273">
        <v>0</v>
      </c>
      <c r="V53" s="477" t="s">
        <v>81</v>
      </c>
      <c r="W53" s="564"/>
      <c r="X53" s="429">
        <v>2160</v>
      </c>
      <c r="Y53" s="430"/>
      <c r="Z53" s="477" t="s">
        <v>196</v>
      </c>
      <c r="AA53" s="478"/>
      <c r="AB53" s="47">
        <v>41</v>
      </c>
      <c r="AD53">
        <v>4</v>
      </c>
    </row>
    <row r="54" spans="1:30" s="35" customFormat="1" ht="17.25" customHeight="1">
      <c r="A54" s="47">
        <v>42</v>
      </c>
      <c r="B54" s="46" t="s">
        <v>1</v>
      </c>
      <c r="C54" s="258" t="s">
        <v>29</v>
      </c>
      <c r="D54" s="259"/>
      <c r="E54" s="582" t="s">
        <v>189</v>
      </c>
      <c r="F54" s="583"/>
      <c r="G54" s="357">
        <v>31383</v>
      </c>
      <c r="H54" s="261">
        <v>520</v>
      </c>
      <c r="I54" s="262">
        <v>282</v>
      </c>
      <c r="J54" s="262">
        <v>281</v>
      </c>
      <c r="K54" s="461" t="s">
        <v>158</v>
      </c>
      <c r="L54" s="476"/>
      <c r="M54" s="461" t="s">
        <v>91</v>
      </c>
      <c r="N54" s="476"/>
      <c r="O54" s="263">
        <v>142</v>
      </c>
      <c r="P54" s="262">
        <v>96</v>
      </c>
      <c r="Q54" s="264">
        <v>25464</v>
      </c>
      <c r="R54" s="265">
        <v>25464</v>
      </c>
      <c r="S54" s="262">
        <v>24050</v>
      </c>
      <c r="T54" s="262">
        <v>1414</v>
      </c>
      <c r="U54" s="262">
        <v>0</v>
      </c>
      <c r="V54" s="461" t="s">
        <v>81</v>
      </c>
      <c r="W54" s="470"/>
      <c r="X54" s="429">
        <v>2160</v>
      </c>
      <c r="Y54" s="430"/>
      <c r="Z54" s="477" t="s">
        <v>196</v>
      </c>
      <c r="AA54" s="478"/>
      <c r="AB54" s="47">
        <v>42</v>
      </c>
      <c r="AD54">
        <v>4</v>
      </c>
    </row>
    <row r="55" spans="1:30" s="35" customFormat="1" ht="17.25" customHeight="1">
      <c r="A55" s="47">
        <v>43</v>
      </c>
      <c r="B55" s="46" t="s">
        <v>1</v>
      </c>
      <c r="C55" s="258" t="s">
        <v>30</v>
      </c>
      <c r="D55" s="259"/>
      <c r="E55" s="582" t="s">
        <v>189</v>
      </c>
      <c r="F55" s="583"/>
      <c r="G55" s="289">
        <v>33055</v>
      </c>
      <c r="H55" s="261">
        <v>270</v>
      </c>
      <c r="I55" s="262">
        <v>123</v>
      </c>
      <c r="J55" s="262">
        <v>122</v>
      </c>
      <c r="K55" s="461" t="s">
        <v>158</v>
      </c>
      <c r="L55" s="476"/>
      <c r="M55" s="461" t="s">
        <v>91</v>
      </c>
      <c r="N55" s="476"/>
      <c r="O55" s="263">
        <v>68</v>
      </c>
      <c r="P55" s="262">
        <v>43</v>
      </c>
      <c r="Q55" s="264">
        <v>11563</v>
      </c>
      <c r="R55" s="265">
        <v>11563</v>
      </c>
      <c r="S55" s="262">
        <v>10083</v>
      </c>
      <c r="T55" s="262">
        <v>1480</v>
      </c>
      <c r="U55" s="262">
        <v>0</v>
      </c>
      <c r="V55" s="461" t="s">
        <v>81</v>
      </c>
      <c r="W55" s="470"/>
      <c r="X55" s="429">
        <v>2160</v>
      </c>
      <c r="Y55" s="430"/>
      <c r="Z55" s="461" t="s">
        <v>196</v>
      </c>
      <c r="AA55" s="462"/>
      <c r="AB55" s="47">
        <v>43</v>
      </c>
      <c r="AD55">
        <v>4</v>
      </c>
    </row>
    <row r="56" spans="1:30" s="35" customFormat="1" ht="17.25" customHeight="1">
      <c r="A56" s="47">
        <v>44</v>
      </c>
      <c r="B56" s="46" t="s">
        <v>1</v>
      </c>
      <c r="C56" s="258" t="s">
        <v>31</v>
      </c>
      <c r="D56" s="259"/>
      <c r="E56" s="582" t="s">
        <v>189</v>
      </c>
      <c r="F56" s="583"/>
      <c r="G56" s="289">
        <v>33359</v>
      </c>
      <c r="H56" s="261">
        <v>190</v>
      </c>
      <c r="I56" s="262">
        <v>105</v>
      </c>
      <c r="J56" s="262">
        <v>104</v>
      </c>
      <c r="K56" s="461" t="s">
        <v>73</v>
      </c>
      <c r="L56" s="476"/>
      <c r="M56" s="461" t="s">
        <v>76</v>
      </c>
      <c r="N56" s="476"/>
      <c r="O56" s="263">
        <v>48</v>
      </c>
      <c r="P56" s="262">
        <v>21</v>
      </c>
      <c r="Q56" s="264">
        <v>9337</v>
      </c>
      <c r="R56" s="265">
        <v>9337</v>
      </c>
      <c r="S56" s="262">
        <v>9337</v>
      </c>
      <c r="T56" s="262">
        <v>0</v>
      </c>
      <c r="U56" s="262">
        <v>0</v>
      </c>
      <c r="V56" s="461" t="s">
        <v>81</v>
      </c>
      <c r="W56" s="470"/>
      <c r="X56" s="429">
        <v>2160</v>
      </c>
      <c r="Y56" s="430"/>
      <c r="Z56" s="461" t="s">
        <v>196</v>
      </c>
      <c r="AA56" s="462"/>
      <c r="AB56" s="47">
        <v>44</v>
      </c>
      <c r="AD56">
        <v>4</v>
      </c>
    </row>
    <row r="57" spans="1:30" s="35" customFormat="1" ht="17.25" customHeight="1">
      <c r="A57" s="47">
        <v>45</v>
      </c>
      <c r="B57" s="46" t="s">
        <v>1</v>
      </c>
      <c r="C57" s="258" t="s">
        <v>32</v>
      </c>
      <c r="D57" s="259"/>
      <c r="E57" s="582" t="s">
        <v>189</v>
      </c>
      <c r="F57" s="583"/>
      <c r="G57" s="289">
        <v>34578</v>
      </c>
      <c r="H57" s="261">
        <v>415</v>
      </c>
      <c r="I57" s="262">
        <v>275</v>
      </c>
      <c r="J57" s="262">
        <v>274</v>
      </c>
      <c r="K57" s="461" t="s">
        <v>87</v>
      </c>
      <c r="L57" s="476"/>
      <c r="M57" s="461" t="s">
        <v>76</v>
      </c>
      <c r="N57" s="476"/>
      <c r="O57" s="263">
        <v>125</v>
      </c>
      <c r="P57" s="262">
        <v>84</v>
      </c>
      <c r="Q57" s="264">
        <v>40546</v>
      </c>
      <c r="R57" s="265">
        <v>27711</v>
      </c>
      <c r="S57" s="262">
        <v>27711</v>
      </c>
      <c r="T57" s="262">
        <v>0</v>
      </c>
      <c r="U57" s="262">
        <v>0</v>
      </c>
      <c r="V57" s="461" t="s">
        <v>81</v>
      </c>
      <c r="W57" s="470"/>
      <c r="X57" s="429">
        <v>2160</v>
      </c>
      <c r="Y57" s="430"/>
      <c r="Z57" s="461" t="s">
        <v>196</v>
      </c>
      <c r="AA57" s="462"/>
      <c r="AB57" s="47">
        <v>45</v>
      </c>
      <c r="AD57">
        <v>4</v>
      </c>
    </row>
    <row r="58" spans="1:30" s="35" customFormat="1" ht="17.25" customHeight="1">
      <c r="A58" s="47">
        <v>46</v>
      </c>
      <c r="B58" s="46" t="s">
        <v>1</v>
      </c>
      <c r="C58" s="258" t="s">
        <v>33</v>
      </c>
      <c r="D58" s="259"/>
      <c r="E58" s="582" t="s">
        <v>189</v>
      </c>
      <c r="F58" s="583"/>
      <c r="G58" s="289">
        <v>34516</v>
      </c>
      <c r="H58" s="261">
        <v>220</v>
      </c>
      <c r="I58" s="262">
        <v>166</v>
      </c>
      <c r="J58" s="262">
        <v>165</v>
      </c>
      <c r="K58" s="461" t="s">
        <v>142</v>
      </c>
      <c r="L58" s="476"/>
      <c r="M58" s="461" t="s">
        <v>76</v>
      </c>
      <c r="N58" s="476"/>
      <c r="O58" s="263">
        <v>66</v>
      </c>
      <c r="P58" s="262">
        <v>53</v>
      </c>
      <c r="Q58" s="264">
        <v>18370</v>
      </c>
      <c r="R58" s="265">
        <v>13476</v>
      </c>
      <c r="S58" s="262">
        <v>12619</v>
      </c>
      <c r="T58" s="262">
        <v>857</v>
      </c>
      <c r="U58" s="262">
        <v>0</v>
      </c>
      <c r="V58" s="461" t="s">
        <v>81</v>
      </c>
      <c r="W58" s="470"/>
      <c r="X58" s="429">
        <v>2160</v>
      </c>
      <c r="Y58" s="430"/>
      <c r="Z58" s="461" t="s">
        <v>196</v>
      </c>
      <c r="AA58" s="462"/>
      <c r="AB58" s="47">
        <v>46</v>
      </c>
      <c r="AD58">
        <v>4</v>
      </c>
    </row>
    <row r="59" spans="1:30" s="35" customFormat="1" ht="17.25" customHeight="1">
      <c r="A59" s="47">
        <v>47</v>
      </c>
      <c r="B59" s="46" t="s">
        <v>1</v>
      </c>
      <c r="C59" s="258" t="s">
        <v>34</v>
      </c>
      <c r="D59" s="259"/>
      <c r="E59" s="582" t="s">
        <v>189</v>
      </c>
      <c r="F59" s="583"/>
      <c r="G59" s="290">
        <v>35895</v>
      </c>
      <c r="H59" s="261">
        <v>230</v>
      </c>
      <c r="I59" s="262">
        <v>114</v>
      </c>
      <c r="J59" s="262">
        <v>114</v>
      </c>
      <c r="K59" s="461" t="s">
        <v>159</v>
      </c>
      <c r="L59" s="476"/>
      <c r="M59" s="461" t="s">
        <v>76</v>
      </c>
      <c r="N59" s="476"/>
      <c r="O59" s="263">
        <v>69</v>
      </c>
      <c r="P59" s="262">
        <v>33</v>
      </c>
      <c r="Q59" s="264">
        <v>20791</v>
      </c>
      <c r="R59" s="265">
        <v>8913</v>
      </c>
      <c r="S59" s="262">
        <v>8913</v>
      </c>
      <c r="T59" s="262">
        <v>0</v>
      </c>
      <c r="U59" s="262">
        <v>0</v>
      </c>
      <c r="V59" s="461" t="s">
        <v>81</v>
      </c>
      <c r="W59" s="470"/>
      <c r="X59" s="429">
        <v>2160</v>
      </c>
      <c r="Y59" s="430"/>
      <c r="Z59" s="461" t="s">
        <v>196</v>
      </c>
      <c r="AA59" s="462"/>
      <c r="AB59" s="47">
        <v>47</v>
      </c>
      <c r="AD59">
        <v>4</v>
      </c>
    </row>
    <row r="60" spans="1:30" s="35" customFormat="1" ht="17.25" customHeight="1">
      <c r="A60" s="47">
        <v>48</v>
      </c>
      <c r="B60" s="49" t="s">
        <v>1</v>
      </c>
      <c r="C60" s="276" t="s">
        <v>35</v>
      </c>
      <c r="D60" s="277"/>
      <c r="E60" s="582" t="s">
        <v>189</v>
      </c>
      <c r="F60" s="583"/>
      <c r="G60" s="278">
        <v>35309</v>
      </c>
      <c r="H60" s="279">
        <v>560</v>
      </c>
      <c r="I60" s="280">
        <v>345</v>
      </c>
      <c r="J60" s="280">
        <v>343</v>
      </c>
      <c r="K60" s="479" t="s">
        <v>160</v>
      </c>
      <c r="L60" s="566"/>
      <c r="M60" s="479" t="s">
        <v>76</v>
      </c>
      <c r="N60" s="566"/>
      <c r="O60" s="281">
        <v>490</v>
      </c>
      <c r="P60" s="280">
        <v>112</v>
      </c>
      <c r="Q60" s="282">
        <v>48041</v>
      </c>
      <c r="R60" s="265">
        <v>48041</v>
      </c>
      <c r="S60" s="280">
        <v>23744</v>
      </c>
      <c r="T60" s="280">
        <v>24297</v>
      </c>
      <c r="U60" s="280">
        <v>0</v>
      </c>
      <c r="V60" s="461" t="s">
        <v>81</v>
      </c>
      <c r="W60" s="470"/>
      <c r="X60" s="439">
        <v>2160</v>
      </c>
      <c r="Y60" s="440"/>
      <c r="Z60" s="461" t="s">
        <v>196</v>
      </c>
      <c r="AA60" s="462"/>
      <c r="AB60" s="47">
        <v>48</v>
      </c>
      <c r="AD60">
        <v>4</v>
      </c>
    </row>
    <row r="61" spans="1:30" s="35" customFormat="1" ht="17.25" customHeight="1">
      <c r="A61" s="40"/>
      <c r="B61" s="41" t="s">
        <v>2</v>
      </c>
      <c r="C61" s="56">
        <f>COUNTA(C44:C60)</f>
        <v>17</v>
      </c>
      <c r="D61" s="51" t="s">
        <v>120</v>
      </c>
      <c r="E61" s="42"/>
      <c r="F61" s="39"/>
      <c r="G61" s="247"/>
      <c r="H61" s="108">
        <f>SUM(H44:H60)</f>
        <v>5955</v>
      </c>
      <c r="I61" s="108">
        <f>SUM(I44:I60)</f>
        <v>3508</v>
      </c>
      <c r="J61" s="108">
        <f>SUM(J44:J60)</f>
        <v>3493</v>
      </c>
      <c r="K61" s="38"/>
      <c r="L61" s="51"/>
      <c r="M61" s="38"/>
      <c r="N61" s="39"/>
      <c r="O61" s="111">
        <f aca="true" t="shared" si="5" ref="O61:U61">SUM(O44:O60)</f>
        <v>2298</v>
      </c>
      <c r="P61" s="111">
        <f t="shared" si="5"/>
        <v>1492</v>
      </c>
      <c r="Q61" s="111">
        <f t="shared" si="5"/>
        <v>428257</v>
      </c>
      <c r="R61" s="111">
        <f t="shared" si="5"/>
        <v>380381</v>
      </c>
      <c r="S61" s="111">
        <f t="shared" si="5"/>
        <v>312895</v>
      </c>
      <c r="T61" s="111">
        <f t="shared" si="5"/>
        <v>67486</v>
      </c>
      <c r="U61" s="111">
        <f t="shared" si="5"/>
        <v>0</v>
      </c>
      <c r="V61" s="38"/>
      <c r="W61" s="39"/>
      <c r="X61" s="427"/>
      <c r="Y61" s="428"/>
      <c r="Z61" s="26"/>
      <c r="AA61" s="53"/>
      <c r="AB61" s="43"/>
      <c r="AD61"/>
    </row>
    <row r="62" spans="1:30" s="44" customFormat="1" ht="17.25" customHeight="1">
      <c r="A62" s="45">
        <v>49</v>
      </c>
      <c r="B62" s="46" t="s">
        <v>114</v>
      </c>
      <c r="C62" s="258" t="s">
        <v>246</v>
      </c>
      <c r="D62" s="259"/>
      <c r="E62" s="582" t="s">
        <v>189</v>
      </c>
      <c r="F62" s="583"/>
      <c r="G62" s="358">
        <v>21276</v>
      </c>
      <c r="H62" s="261">
        <v>520</v>
      </c>
      <c r="I62" s="262">
        <v>37</v>
      </c>
      <c r="J62" s="262">
        <v>37</v>
      </c>
      <c r="K62" s="435" t="s">
        <v>113</v>
      </c>
      <c r="L62" s="436"/>
      <c r="M62" s="435" t="s">
        <v>285</v>
      </c>
      <c r="N62" s="436"/>
      <c r="O62" s="263">
        <v>72</v>
      </c>
      <c r="P62" s="264">
        <v>15</v>
      </c>
      <c r="Q62" s="264">
        <v>3814</v>
      </c>
      <c r="R62" s="265">
        <v>3814</v>
      </c>
      <c r="S62" s="262">
        <v>3814</v>
      </c>
      <c r="T62" s="262">
        <v>0</v>
      </c>
      <c r="U62" s="262">
        <v>0</v>
      </c>
      <c r="V62" s="461" t="s">
        <v>88</v>
      </c>
      <c r="W62" s="476"/>
      <c r="X62" s="463">
        <v>2052</v>
      </c>
      <c r="Y62" s="464"/>
      <c r="Z62" s="461" t="s">
        <v>239</v>
      </c>
      <c r="AA62" s="462"/>
      <c r="AB62" s="47">
        <v>49</v>
      </c>
      <c r="AD62">
        <v>5</v>
      </c>
    </row>
    <row r="63" spans="1:30" s="44" customFormat="1" ht="17.25" customHeight="1">
      <c r="A63" s="50">
        <v>50</v>
      </c>
      <c r="B63" s="49" t="s">
        <v>1</v>
      </c>
      <c r="C63" s="276" t="s">
        <v>172</v>
      </c>
      <c r="D63" s="277"/>
      <c r="E63" s="582" t="s">
        <v>189</v>
      </c>
      <c r="F63" s="583"/>
      <c r="G63" s="347">
        <v>25673</v>
      </c>
      <c r="H63" s="279">
        <v>124</v>
      </c>
      <c r="I63" s="280">
        <v>24</v>
      </c>
      <c r="J63" s="280">
        <v>24</v>
      </c>
      <c r="K63" s="479" t="s">
        <v>161</v>
      </c>
      <c r="L63" s="566"/>
      <c r="M63" s="479" t="s">
        <v>76</v>
      </c>
      <c r="N63" s="566"/>
      <c r="O63" s="281">
        <v>182</v>
      </c>
      <c r="P63" s="282">
        <v>84</v>
      </c>
      <c r="Q63" s="282">
        <v>20558</v>
      </c>
      <c r="R63" s="265">
        <v>17476</v>
      </c>
      <c r="S63" s="280">
        <f>16010+1466</f>
        <v>17476</v>
      </c>
      <c r="T63" s="280">
        <v>0</v>
      </c>
      <c r="U63" s="280">
        <v>0</v>
      </c>
      <c r="V63" s="479" t="s">
        <v>88</v>
      </c>
      <c r="W63" s="566"/>
      <c r="X63" s="465">
        <v>881</v>
      </c>
      <c r="Y63" s="466"/>
      <c r="Z63" s="461" t="s">
        <v>239</v>
      </c>
      <c r="AA63" s="462"/>
      <c r="AB63" s="50">
        <v>50</v>
      </c>
      <c r="AD63">
        <v>5</v>
      </c>
    </row>
    <row r="64" spans="1:30" s="44" customFormat="1" ht="17.25" customHeight="1">
      <c r="A64" s="40"/>
      <c r="B64" s="41" t="s">
        <v>2</v>
      </c>
      <c r="C64" s="56">
        <v>2</v>
      </c>
      <c r="D64" s="51" t="s">
        <v>120</v>
      </c>
      <c r="E64" s="42"/>
      <c r="F64" s="39"/>
      <c r="G64" s="248"/>
      <c r="H64" s="108">
        <f>SUM(H62:H63)</f>
        <v>644</v>
      </c>
      <c r="I64" s="108">
        <f>SUM(I62:I63)</f>
        <v>61</v>
      </c>
      <c r="J64" s="108">
        <f>SUM(J62:J63)</f>
        <v>61</v>
      </c>
      <c r="K64" s="38"/>
      <c r="L64" s="51"/>
      <c r="M64" s="38"/>
      <c r="N64" s="39"/>
      <c r="O64" s="111">
        <f aca="true" t="shared" si="6" ref="O64:U64">SUM(O62:O63)</f>
        <v>254</v>
      </c>
      <c r="P64" s="111">
        <f t="shared" si="6"/>
        <v>99</v>
      </c>
      <c r="Q64" s="111">
        <f t="shared" si="6"/>
        <v>24372</v>
      </c>
      <c r="R64" s="111">
        <f t="shared" si="6"/>
        <v>21290</v>
      </c>
      <c r="S64" s="111">
        <f t="shared" si="6"/>
        <v>21290</v>
      </c>
      <c r="T64" s="111">
        <f t="shared" si="6"/>
        <v>0</v>
      </c>
      <c r="U64" s="111">
        <f t="shared" si="6"/>
        <v>0</v>
      </c>
      <c r="V64" s="38"/>
      <c r="W64" s="39"/>
      <c r="X64" s="427"/>
      <c r="Y64" s="428"/>
      <c r="Z64" s="26"/>
      <c r="AA64" s="53"/>
      <c r="AB64" s="43"/>
      <c r="AD64"/>
    </row>
    <row r="65" spans="1:30" s="35" customFormat="1" ht="17.25" customHeight="1">
      <c r="A65" s="100">
        <v>51</v>
      </c>
      <c r="B65" s="132" t="s">
        <v>36</v>
      </c>
      <c r="C65" s="342" t="s">
        <v>37</v>
      </c>
      <c r="D65" s="271"/>
      <c r="E65" s="582" t="s">
        <v>189</v>
      </c>
      <c r="F65" s="583"/>
      <c r="G65" s="340">
        <v>26908</v>
      </c>
      <c r="H65" s="267">
        <v>276</v>
      </c>
      <c r="I65" s="268">
        <v>183</v>
      </c>
      <c r="J65" s="268">
        <v>182</v>
      </c>
      <c r="K65" s="435" t="s">
        <v>160</v>
      </c>
      <c r="L65" s="436"/>
      <c r="M65" s="435" t="s">
        <v>75</v>
      </c>
      <c r="N65" s="436"/>
      <c r="O65" s="269">
        <v>560</v>
      </c>
      <c r="P65" s="268">
        <v>95</v>
      </c>
      <c r="Q65" s="325">
        <v>158912</v>
      </c>
      <c r="R65" s="265">
        <v>18601</v>
      </c>
      <c r="S65" s="268">
        <v>17225</v>
      </c>
      <c r="T65" s="268">
        <v>0</v>
      </c>
      <c r="U65" s="268">
        <v>1376</v>
      </c>
      <c r="V65" s="461" t="s">
        <v>81</v>
      </c>
      <c r="W65" s="470"/>
      <c r="X65" s="463">
        <v>1080</v>
      </c>
      <c r="Y65" s="464"/>
      <c r="Z65" s="435" t="s">
        <v>194</v>
      </c>
      <c r="AA65" s="450"/>
      <c r="AB65" s="98">
        <v>51</v>
      </c>
      <c r="AD65">
        <v>1</v>
      </c>
    </row>
    <row r="66" spans="1:30" s="35" customFormat="1" ht="17.25" customHeight="1">
      <c r="A66" s="47">
        <v>52</v>
      </c>
      <c r="B66" s="46" t="s">
        <v>1</v>
      </c>
      <c r="C66" s="258" t="s">
        <v>38</v>
      </c>
      <c r="D66" s="259"/>
      <c r="E66" s="582" t="s">
        <v>189</v>
      </c>
      <c r="F66" s="583"/>
      <c r="G66" s="260">
        <v>29312</v>
      </c>
      <c r="H66" s="359">
        <v>223</v>
      </c>
      <c r="I66" s="360">
        <v>182</v>
      </c>
      <c r="J66" s="360">
        <v>98</v>
      </c>
      <c r="K66" s="574" t="s">
        <v>223</v>
      </c>
      <c r="L66" s="575"/>
      <c r="M66" s="574" t="s">
        <v>75</v>
      </c>
      <c r="N66" s="575"/>
      <c r="O66" s="359">
        <v>560</v>
      </c>
      <c r="P66" s="360">
        <v>36</v>
      </c>
      <c r="Q66" s="361">
        <v>158912</v>
      </c>
      <c r="R66" s="362">
        <v>8196</v>
      </c>
      <c r="S66" s="360">
        <v>7127</v>
      </c>
      <c r="T66" s="360">
        <v>0</v>
      </c>
      <c r="U66" s="363">
        <v>1069</v>
      </c>
      <c r="V66" s="461" t="s">
        <v>81</v>
      </c>
      <c r="W66" s="476"/>
      <c r="X66" s="429">
        <v>1620</v>
      </c>
      <c r="Y66" s="430"/>
      <c r="Z66" s="461" t="s">
        <v>281</v>
      </c>
      <c r="AA66" s="462"/>
      <c r="AB66" s="47">
        <v>52</v>
      </c>
      <c r="AD66">
        <v>1</v>
      </c>
    </row>
    <row r="67" spans="1:30" s="35" customFormat="1" ht="17.25" customHeight="1">
      <c r="A67" s="89">
        <v>53</v>
      </c>
      <c r="B67" s="46" t="s">
        <v>1</v>
      </c>
      <c r="C67" s="258" t="s">
        <v>39</v>
      </c>
      <c r="D67" s="259"/>
      <c r="E67" s="582" t="s">
        <v>189</v>
      </c>
      <c r="F67" s="583"/>
      <c r="G67" s="289">
        <v>33420</v>
      </c>
      <c r="H67" s="364">
        <v>924</v>
      </c>
      <c r="I67" s="365">
        <v>758</v>
      </c>
      <c r="J67" s="365">
        <v>742</v>
      </c>
      <c r="K67" s="576" t="s">
        <v>223</v>
      </c>
      <c r="L67" s="577"/>
      <c r="M67" s="576" t="s">
        <v>91</v>
      </c>
      <c r="N67" s="577"/>
      <c r="O67" s="364">
        <v>560</v>
      </c>
      <c r="P67" s="365">
        <v>450</v>
      </c>
      <c r="Q67" s="366">
        <v>158912</v>
      </c>
      <c r="R67" s="367">
        <v>118423</v>
      </c>
      <c r="S67" s="365">
        <v>62413</v>
      </c>
      <c r="T67" s="365">
        <v>0</v>
      </c>
      <c r="U67" s="368">
        <v>56010</v>
      </c>
      <c r="V67" s="461" t="s">
        <v>81</v>
      </c>
      <c r="W67" s="476"/>
      <c r="X67" s="429">
        <v>1620</v>
      </c>
      <c r="Y67" s="430"/>
      <c r="Z67" s="461" t="s">
        <v>194</v>
      </c>
      <c r="AA67" s="462"/>
      <c r="AB67" s="92">
        <v>53</v>
      </c>
      <c r="AD67">
        <v>1</v>
      </c>
    </row>
    <row r="68" spans="1:30" s="35" customFormat="1" ht="17.25" customHeight="1">
      <c r="A68" s="50">
        <v>54</v>
      </c>
      <c r="B68" s="49" t="s">
        <v>1</v>
      </c>
      <c r="C68" s="276" t="s">
        <v>151</v>
      </c>
      <c r="D68" s="277"/>
      <c r="E68" s="582" t="s">
        <v>189</v>
      </c>
      <c r="F68" s="583"/>
      <c r="G68" s="369">
        <v>33984</v>
      </c>
      <c r="H68" s="279">
        <v>427</v>
      </c>
      <c r="I68" s="280">
        <v>365</v>
      </c>
      <c r="J68" s="280">
        <v>365</v>
      </c>
      <c r="K68" s="479" t="s">
        <v>74</v>
      </c>
      <c r="L68" s="566"/>
      <c r="M68" s="479" t="s">
        <v>76</v>
      </c>
      <c r="N68" s="566"/>
      <c r="O68" s="281">
        <v>175</v>
      </c>
      <c r="P68" s="280">
        <v>153</v>
      </c>
      <c r="Q68" s="337">
        <v>45351</v>
      </c>
      <c r="R68" s="265">
        <v>37541</v>
      </c>
      <c r="S68" s="280">
        <v>29033</v>
      </c>
      <c r="T68" s="280">
        <v>0</v>
      </c>
      <c r="U68" s="280">
        <v>8508</v>
      </c>
      <c r="V68" s="461" t="s">
        <v>81</v>
      </c>
      <c r="W68" s="470"/>
      <c r="X68" s="429">
        <v>1620</v>
      </c>
      <c r="Y68" s="430"/>
      <c r="Z68" s="479" t="s">
        <v>194</v>
      </c>
      <c r="AA68" s="480"/>
      <c r="AB68" s="50">
        <v>54</v>
      </c>
      <c r="AD68">
        <v>1</v>
      </c>
    </row>
    <row r="69" spans="1:30" s="35" customFormat="1" ht="17.25" customHeight="1">
      <c r="A69" s="101"/>
      <c r="B69" s="41" t="s">
        <v>2</v>
      </c>
      <c r="C69" s="56">
        <v>4</v>
      </c>
      <c r="D69" s="51" t="s">
        <v>120</v>
      </c>
      <c r="E69" s="42"/>
      <c r="F69" s="39"/>
      <c r="G69" s="248"/>
      <c r="H69" s="108">
        <f>SUM(H65:H68)</f>
        <v>1850</v>
      </c>
      <c r="I69" s="108">
        <f>SUM(I65:I68)</f>
        <v>1488</v>
      </c>
      <c r="J69" s="108">
        <f>SUM(J65:J68)</f>
        <v>1387</v>
      </c>
      <c r="K69" s="38"/>
      <c r="L69" s="51"/>
      <c r="M69" s="38"/>
      <c r="N69" s="39"/>
      <c r="O69" s="111">
        <f aca="true" t="shared" si="7" ref="O69:U69">SUM(O65:O68)</f>
        <v>1855</v>
      </c>
      <c r="P69" s="111">
        <f t="shared" si="7"/>
        <v>734</v>
      </c>
      <c r="Q69" s="111">
        <f t="shared" si="7"/>
        <v>522087</v>
      </c>
      <c r="R69" s="111">
        <f t="shared" si="7"/>
        <v>182761</v>
      </c>
      <c r="S69" s="111">
        <f t="shared" si="7"/>
        <v>115798</v>
      </c>
      <c r="T69" s="111">
        <f t="shared" si="7"/>
        <v>0</v>
      </c>
      <c r="U69" s="111">
        <f t="shared" si="7"/>
        <v>66963</v>
      </c>
      <c r="V69" s="38"/>
      <c r="W69" s="39"/>
      <c r="X69" s="427"/>
      <c r="Y69" s="428"/>
      <c r="Z69" s="26"/>
      <c r="AA69" s="53"/>
      <c r="AB69" s="170"/>
      <c r="AD69"/>
    </row>
    <row r="70" spans="1:30" s="35" customFormat="1" ht="17.25" customHeight="1">
      <c r="A70" s="100">
        <v>55</v>
      </c>
      <c r="B70" s="132" t="s">
        <v>41</v>
      </c>
      <c r="C70" s="342" t="s">
        <v>282</v>
      </c>
      <c r="D70" s="271"/>
      <c r="E70" s="582" t="s">
        <v>189</v>
      </c>
      <c r="F70" s="583"/>
      <c r="G70" s="340">
        <v>26024</v>
      </c>
      <c r="H70" s="267">
        <v>3040</v>
      </c>
      <c r="I70" s="268">
        <v>1632</v>
      </c>
      <c r="J70" s="268">
        <v>1602</v>
      </c>
      <c r="K70" s="435" t="s">
        <v>160</v>
      </c>
      <c r="L70" s="436"/>
      <c r="M70" s="435" t="s">
        <v>75</v>
      </c>
      <c r="N70" s="436"/>
      <c r="O70" s="269">
        <v>1202</v>
      </c>
      <c r="P70" s="268">
        <v>889</v>
      </c>
      <c r="Q70" s="325">
        <v>225677</v>
      </c>
      <c r="R70" s="265">
        <v>211638</v>
      </c>
      <c r="S70" s="268">
        <v>187036</v>
      </c>
      <c r="T70" s="268">
        <v>0</v>
      </c>
      <c r="U70" s="268">
        <v>24602</v>
      </c>
      <c r="V70" s="461" t="s">
        <v>127</v>
      </c>
      <c r="W70" s="470"/>
      <c r="X70" s="433">
        <v>1512</v>
      </c>
      <c r="Y70" s="446"/>
      <c r="Z70" s="435" t="s">
        <v>195</v>
      </c>
      <c r="AA70" s="450"/>
      <c r="AB70" s="98">
        <v>55</v>
      </c>
      <c r="AD70">
        <v>2</v>
      </c>
    </row>
    <row r="71" spans="1:30" s="35" customFormat="1" ht="17.25" customHeight="1">
      <c r="A71" s="40"/>
      <c r="B71" s="41" t="s">
        <v>2</v>
      </c>
      <c r="C71" s="56">
        <v>1</v>
      </c>
      <c r="D71" s="51" t="s">
        <v>120</v>
      </c>
      <c r="E71" s="42"/>
      <c r="F71" s="39"/>
      <c r="G71" s="248"/>
      <c r="H71" s="108">
        <f>SUM(H70:H70)</f>
        <v>3040</v>
      </c>
      <c r="I71" s="108">
        <f>SUM(I70:I70)</f>
        <v>1632</v>
      </c>
      <c r="J71" s="108">
        <f>SUM(J70:J70)</f>
        <v>1602</v>
      </c>
      <c r="K71" s="38"/>
      <c r="L71" s="51"/>
      <c r="M71" s="38"/>
      <c r="N71" s="39"/>
      <c r="O71" s="111">
        <f aca="true" t="shared" si="8" ref="O71:U71">SUM(O70:O70)</f>
        <v>1202</v>
      </c>
      <c r="P71" s="111">
        <f t="shared" si="8"/>
        <v>889</v>
      </c>
      <c r="Q71" s="111">
        <f t="shared" si="8"/>
        <v>225677</v>
      </c>
      <c r="R71" s="111">
        <f t="shared" si="8"/>
        <v>211638</v>
      </c>
      <c r="S71" s="111">
        <f t="shared" si="8"/>
        <v>187036</v>
      </c>
      <c r="T71" s="111">
        <f t="shared" si="8"/>
        <v>0</v>
      </c>
      <c r="U71" s="111">
        <f t="shared" si="8"/>
        <v>24602</v>
      </c>
      <c r="V71" s="38"/>
      <c r="W71" s="39"/>
      <c r="X71" s="427"/>
      <c r="Y71" s="428"/>
      <c r="Z71" s="26"/>
      <c r="AA71" s="53"/>
      <c r="AB71" s="43"/>
      <c r="AD71"/>
    </row>
    <row r="72" spans="1:30" s="44" customFormat="1" ht="17.25" customHeight="1">
      <c r="A72" s="40">
        <v>56</v>
      </c>
      <c r="B72" s="41" t="s">
        <v>42</v>
      </c>
      <c r="C72" s="370" t="s">
        <v>43</v>
      </c>
      <c r="D72" s="51"/>
      <c r="E72" s="596" t="s">
        <v>190</v>
      </c>
      <c r="F72" s="597"/>
      <c r="G72" s="371">
        <v>26952</v>
      </c>
      <c r="H72" s="108">
        <v>1500</v>
      </c>
      <c r="I72" s="372">
        <v>30</v>
      </c>
      <c r="J72" s="372">
        <v>30</v>
      </c>
      <c r="K72" s="486" t="s">
        <v>101</v>
      </c>
      <c r="L72" s="572"/>
      <c r="M72" s="486" t="s">
        <v>76</v>
      </c>
      <c r="N72" s="572"/>
      <c r="O72" s="111">
        <v>200</v>
      </c>
      <c r="P72" s="372">
        <v>200</v>
      </c>
      <c r="Q72" s="373">
        <v>20000</v>
      </c>
      <c r="R72" s="374">
        <v>12002</v>
      </c>
      <c r="S72" s="373">
        <v>3574</v>
      </c>
      <c r="T72" s="373">
        <v>1000</v>
      </c>
      <c r="U72" s="373">
        <v>7428</v>
      </c>
      <c r="V72" s="486" t="s">
        <v>213</v>
      </c>
      <c r="W72" s="572"/>
      <c r="X72" s="441">
        <v>1470</v>
      </c>
      <c r="Y72" s="442"/>
      <c r="Z72" s="486" t="s">
        <v>197</v>
      </c>
      <c r="AA72" s="487"/>
      <c r="AB72" s="43">
        <v>56</v>
      </c>
      <c r="AD72">
        <v>3</v>
      </c>
    </row>
    <row r="73" spans="1:30" s="44" customFormat="1" ht="17.25" customHeight="1">
      <c r="A73" s="40"/>
      <c r="B73" s="41" t="s">
        <v>2</v>
      </c>
      <c r="C73" s="56">
        <v>1</v>
      </c>
      <c r="D73" s="51" t="s">
        <v>120</v>
      </c>
      <c r="E73" s="42"/>
      <c r="F73" s="39"/>
      <c r="G73" s="248"/>
      <c r="H73" s="108">
        <f>SUM(H72)</f>
        <v>1500</v>
      </c>
      <c r="I73" s="108">
        <f>SUM(I72)</f>
        <v>30</v>
      </c>
      <c r="J73" s="108">
        <f>SUM(J72)</f>
        <v>30</v>
      </c>
      <c r="K73" s="38"/>
      <c r="L73" s="51"/>
      <c r="M73" s="38"/>
      <c r="N73" s="39"/>
      <c r="O73" s="111">
        <f aca="true" t="shared" si="9" ref="O73:U73">SUM(O72)</f>
        <v>200</v>
      </c>
      <c r="P73" s="111">
        <f t="shared" si="9"/>
        <v>200</v>
      </c>
      <c r="Q73" s="111">
        <f t="shared" si="9"/>
        <v>20000</v>
      </c>
      <c r="R73" s="111">
        <f t="shared" si="9"/>
        <v>12002</v>
      </c>
      <c r="S73" s="111">
        <f t="shared" si="9"/>
        <v>3574</v>
      </c>
      <c r="T73" s="111">
        <f t="shared" si="9"/>
        <v>1000</v>
      </c>
      <c r="U73" s="111">
        <f t="shared" si="9"/>
        <v>7428</v>
      </c>
      <c r="V73" s="38"/>
      <c r="W73" s="39"/>
      <c r="X73" s="427"/>
      <c r="Y73" s="428"/>
      <c r="Z73" s="26"/>
      <c r="AA73" s="53"/>
      <c r="AB73" s="43"/>
      <c r="AD73"/>
    </row>
    <row r="74" spans="1:30" s="35" customFormat="1" ht="17.25" customHeight="1">
      <c r="A74" s="161">
        <v>57</v>
      </c>
      <c r="B74" s="132" t="s">
        <v>8</v>
      </c>
      <c r="C74" s="342" t="s">
        <v>9</v>
      </c>
      <c r="D74" s="271"/>
      <c r="E74" s="582" t="s">
        <v>189</v>
      </c>
      <c r="F74" s="583"/>
      <c r="G74" s="375">
        <v>10106</v>
      </c>
      <c r="H74" s="267">
        <v>1400</v>
      </c>
      <c r="I74" s="268">
        <v>467</v>
      </c>
      <c r="J74" s="268">
        <v>467</v>
      </c>
      <c r="K74" s="435" t="s">
        <v>161</v>
      </c>
      <c r="L74" s="436"/>
      <c r="M74" s="435" t="s">
        <v>78</v>
      </c>
      <c r="N74" s="436"/>
      <c r="O74" s="269">
        <v>1500</v>
      </c>
      <c r="P74" s="343" t="s">
        <v>285</v>
      </c>
      <c r="Q74" s="268">
        <v>129430</v>
      </c>
      <c r="R74" s="344">
        <v>127859</v>
      </c>
      <c r="S74" s="268">
        <v>111197</v>
      </c>
      <c r="T74" s="268">
        <v>5574</v>
      </c>
      <c r="U74" s="268">
        <v>11088</v>
      </c>
      <c r="V74" s="461" t="s">
        <v>81</v>
      </c>
      <c r="W74" s="470"/>
      <c r="X74" s="463">
        <v>2484</v>
      </c>
      <c r="Y74" s="464"/>
      <c r="Z74" s="435" t="s">
        <v>197</v>
      </c>
      <c r="AA74" s="450"/>
      <c r="AB74" s="161">
        <v>57</v>
      </c>
      <c r="AD74">
        <v>3</v>
      </c>
    </row>
    <row r="75" spans="1:30" s="35" customFormat="1" ht="17.25" customHeight="1">
      <c r="A75" s="413">
        <v>58</v>
      </c>
      <c r="B75" s="46" t="s">
        <v>1</v>
      </c>
      <c r="C75" s="258" t="s">
        <v>10</v>
      </c>
      <c r="D75" s="259"/>
      <c r="E75" s="582" t="s">
        <v>189</v>
      </c>
      <c r="F75" s="583"/>
      <c r="G75" s="302">
        <v>20911</v>
      </c>
      <c r="H75" s="261">
        <v>1413</v>
      </c>
      <c r="I75" s="262">
        <v>658</v>
      </c>
      <c r="J75" s="262">
        <v>658</v>
      </c>
      <c r="K75" s="461" t="s">
        <v>162</v>
      </c>
      <c r="L75" s="476"/>
      <c r="M75" s="461" t="s">
        <v>107</v>
      </c>
      <c r="N75" s="476"/>
      <c r="O75" s="263">
        <v>404</v>
      </c>
      <c r="P75" s="264" t="s">
        <v>285</v>
      </c>
      <c r="Q75" s="262">
        <v>78064</v>
      </c>
      <c r="R75" s="265">
        <v>77310</v>
      </c>
      <c r="S75" s="262">
        <v>58270</v>
      </c>
      <c r="T75" s="262">
        <v>13439</v>
      </c>
      <c r="U75" s="262">
        <v>5601</v>
      </c>
      <c r="V75" s="461" t="s">
        <v>81</v>
      </c>
      <c r="W75" s="470"/>
      <c r="X75" s="429">
        <v>2160</v>
      </c>
      <c r="Y75" s="430"/>
      <c r="Z75" s="461" t="s">
        <v>197</v>
      </c>
      <c r="AA75" s="462"/>
      <c r="AB75" s="413">
        <v>58</v>
      </c>
      <c r="AD75">
        <v>3</v>
      </c>
    </row>
    <row r="76" spans="1:30" s="35" customFormat="1" ht="17.25" customHeight="1">
      <c r="A76" s="409">
        <v>59</v>
      </c>
      <c r="B76" s="46" t="s">
        <v>1</v>
      </c>
      <c r="C76" s="258" t="s">
        <v>11</v>
      </c>
      <c r="D76" s="259"/>
      <c r="E76" s="582" t="s">
        <v>189</v>
      </c>
      <c r="F76" s="583"/>
      <c r="G76" s="302">
        <v>24624</v>
      </c>
      <c r="H76" s="261">
        <v>323</v>
      </c>
      <c r="I76" s="262">
        <v>180</v>
      </c>
      <c r="J76" s="262">
        <v>180</v>
      </c>
      <c r="K76" s="461" t="s">
        <v>163</v>
      </c>
      <c r="L76" s="476"/>
      <c r="M76" s="461" t="s">
        <v>76</v>
      </c>
      <c r="N76" s="476"/>
      <c r="O76" s="263">
        <v>115</v>
      </c>
      <c r="P76" s="264" t="s">
        <v>286</v>
      </c>
      <c r="Q76" s="262">
        <v>36986</v>
      </c>
      <c r="R76" s="265">
        <v>36653</v>
      </c>
      <c r="S76" s="262">
        <v>34762</v>
      </c>
      <c r="T76" s="262">
        <v>1790</v>
      </c>
      <c r="U76" s="262">
        <v>101</v>
      </c>
      <c r="V76" s="461" t="s">
        <v>81</v>
      </c>
      <c r="W76" s="470"/>
      <c r="X76" s="429">
        <v>864</v>
      </c>
      <c r="Y76" s="430"/>
      <c r="Z76" s="461" t="s">
        <v>197</v>
      </c>
      <c r="AA76" s="462"/>
      <c r="AB76" s="409">
        <v>59</v>
      </c>
      <c r="AD76">
        <v>3</v>
      </c>
    </row>
    <row r="77" spans="1:30" s="35" customFormat="1" ht="17.25" customHeight="1">
      <c r="A77" s="409">
        <v>60</v>
      </c>
      <c r="B77" s="96" t="s">
        <v>1</v>
      </c>
      <c r="C77" s="283" t="s">
        <v>12</v>
      </c>
      <c r="D77" s="277"/>
      <c r="E77" s="590" t="s">
        <v>189</v>
      </c>
      <c r="F77" s="591"/>
      <c r="G77" s="398">
        <v>30560</v>
      </c>
      <c r="H77" s="284">
        <v>460</v>
      </c>
      <c r="I77" s="285">
        <v>187</v>
      </c>
      <c r="J77" s="285">
        <v>187</v>
      </c>
      <c r="K77" s="482" t="s">
        <v>142</v>
      </c>
      <c r="L77" s="573"/>
      <c r="M77" s="482" t="s">
        <v>75</v>
      </c>
      <c r="N77" s="573"/>
      <c r="O77" s="286">
        <v>92</v>
      </c>
      <c r="P77" s="287" t="s">
        <v>287</v>
      </c>
      <c r="Q77" s="285">
        <v>25848</v>
      </c>
      <c r="R77" s="288">
        <v>25677</v>
      </c>
      <c r="S77" s="285">
        <v>23688</v>
      </c>
      <c r="T77" s="285">
        <v>1903</v>
      </c>
      <c r="U77" s="285">
        <v>86</v>
      </c>
      <c r="V77" s="482" t="s">
        <v>81</v>
      </c>
      <c r="W77" s="563"/>
      <c r="X77" s="459">
        <v>1728</v>
      </c>
      <c r="Y77" s="460"/>
      <c r="Z77" s="482" t="s">
        <v>197</v>
      </c>
      <c r="AA77" s="483"/>
      <c r="AB77" s="413">
        <v>60</v>
      </c>
      <c r="AD77">
        <v>3</v>
      </c>
    </row>
    <row r="78" spans="1:30" s="35" customFormat="1" ht="17.25" customHeight="1">
      <c r="A78" s="163">
        <v>61</v>
      </c>
      <c r="B78" s="46" t="s">
        <v>1</v>
      </c>
      <c r="C78" s="258" t="s">
        <v>13</v>
      </c>
      <c r="D78" s="259"/>
      <c r="E78" s="582" t="s">
        <v>189</v>
      </c>
      <c r="F78" s="583"/>
      <c r="G78" s="303">
        <v>33695</v>
      </c>
      <c r="H78" s="261">
        <v>408</v>
      </c>
      <c r="I78" s="262">
        <v>219</v>
      </c>
      <c r="J78" s="262">
        <v>219</v>
      </c>
      <c r="K78" s="461" t="s">
        <v>163</v>
      </c>
      <c r="L78" s="476"/>
      <c r="M78" s="461" t="s">
        <v>76</v>
      </c>
      <c r="N78" s="476"/>
      <c r="O78" s="263">
        <v>177</v>
      </c>
      <c r="P78" s="264" t="s">
        <v>285</v>
      </c>
      <c r="Q78" s="262">
        <v>18906</v>
      </c>
      <c r="R78" s="265">
        <v>18721</v>
      </c>
      <c r="S78" s="262">
        <v>15530</v>
      </c>
      <c r="T78" s="262">
        <v>3163</v>
      </c>
      <c r="U78" s="262">
        <v>28</v>
      </c>
      <c r="V78" s="461" t="s">
        <v>81</v>
      </c>
      <c r="W78" s="470"/>
      <c r="X78" s="429">
        <v>2160</v>
      </c>
      <c r="Y78" s="430"/>
      <c r="Z78" s="461" t="s">
        <v>197</v>
      </c>
      <c r="AA78" s="462"/>
      <c r="AB78" s="409">
        <v>61</v>
      </c>
      <c r="AD78">
        <v>3</v>
      </c>
    </row>
    <row r="79" spans="1:30" s="35" customFormat="1" ht="17.25" customHeight="1">
      <c r="A79" s="162">
        <v>62</v>
      </c>
      <c r="B79" s="410" t="s">
        <v>1</v>
      </c>
      <c r="C79" s="376" t="s">
        <v>250</v>
      </c>
      <c r="D79" s="91"/>
      <c r="E79" s="598" t="s">
        <v>189</v>
      </c>
      <c r="F79" s="599"/>
      <c r="G79" s="411">
        <v>41000</v>
      </c>
      <c r="H79" s="377">
        <v>751</v>
      </c>
      <c r="I79" s="378">
        <v>602</v>
      </c>
      <c r="J79" s="378">
        <v>602</v>
      </c>
      <c r="K79" s="484" t="s">
        <v>251</v>
      </c>
      <c r="L79" s="565"/>
      <c r="M79" s="484" t="s">
        <v>218</v>
      </c>
      <c r="N79" s="565"/>
      <c r="O79" s="379">
        <v>252</v>
      </c>
      <c r="P79" s="380" t="s">
        <v>285</v>
      </c>
      <c r="Q79" s="381">
        <v>70211</v>
      </c>
      <c r="R79" s="382">
        <v>69607</v>
      </c>
      <c r="S79" s="383">
        <v>61720</v>
      </c>
      <c r="T79" s="383">
        <v>6088</v>
      </c>
      <c r="U79" s="383">
        <v>1799</v>
      </c>
      <c r="V79" s="567" t="s">
        <v>81</v>
      </c>
      <c r="W79" s="568"/>
      <c r="X79" s="437">
        <v>2376</v>
      </c>
      <c r="Y79" s="438"/>
      <c r="Z79" s="484" t="s">
        <v>216</v>
      </c>
      <c r="AA79" s="485"/>
      <c r="AB79" s="412">
        <v>62</v>
      </c>
      <c r="AD79"/>
    </row>
    <row r="80" spans="1:30" s="35" customFormat="1" ht="17.25" customHeight="1">
      <c r="A80" s="40"/>
      <c r="B80" s="41" t="s">
        <v>2</v>
      </c>
      <c r="C80" s="56">
        <v>6</v>
      </c>
      <c r="D80" s="105" t="s">
        <v>120</v>
      </c>
      <c r="E80" s="42"/>
      <c r="F80" s="39"/>
      <c r="G80" s="247"/>
      <c r="H80" s="108">
        <f>SUM(H74:H79)</f>
        <v>4755</v>
      </c>
      <c r="I80" s="108">
        <f>SUM(I74:I79)</f>
        <v>2313</v>
      </c>
      <c r="J80" s="108">
        <f>SUM(J74:J79)</f>
        <v>2313</v>
      </c>
      <c r="K80" s="38"/>
      <c r="L80" s="51"/>
      <c r="M80" s="38"/>
      <c r="N80" s="39"/>
      <c r="O80" s="111">
        <f aca="true" t="shared" si="10" ref="O80:U80">SUM(O74:O79)</f>
        <v>2540</v>
      </c>
      <c r="P80" s="111">
        <f t="shared" si="10"/>
        <v>0</v>
      </c>
      <c r="Q80" s="111">
        <f t="shared" si="10"/>
        <v>359445</v>
      </c>
      <c r="R80" s="111">
        <f t="shared" si="10"/>
        <v>355827</v>
      </c>
      <c r="S80" s="111">
        <f t="shared" si="10"/>
        <v>305167</v>
      </c>
      <c r="T80" s="111">
        <f t="shared" si="10"/>
        <v>31957</v>
      </c>
      <c r="U80" s="111">
        <f t="shared" si="10"/>
        <v>18703</v>
      </c>
      <c r="V80" s="38"/>
      <c r="W80" s="39"/>
      <c r="X80" s="427"/>
      <c r="Y80" s="428"/>
      <c r="Z80" s="26"/>
      <c r="AA80" s="53"/>
      <c r="AB80" s="43"/>
      <c r="AD80"/>
    </row>
    <row r="81" spans="1:30" s="35" customFormat="1" ht="17.25" customHeight="1">
      <c r="A81" s="99">
        <v>63</v>
      </c>
      <c r="B81" s="132" t="s">
        <v>14</v>
      </c>
      <c r="C81" s="270" t="s">
        <v>15</v>
      </c>
      <c r="D81" s="271"/>
      <c r="E81" s="582" t="s">
        <v>189</v>
      </c>
      <c r="F81" s="583"/>
      <c r="G81" s="358">
        <v>31868</v>
      </c>
      <c r="H81" s="384">
        <v>350</v>
      </c>
      <c r="I81" s="268">
        <v>146</v>
      </c>
      <c r="J81" s="268">
        <v>146</v>
      </c>
      <c r="K81" s="435" t="s">
        <v>163</v>
      </c>
      <c r="L81" s="436"/>
      <c r="M81" s="435" t="s">
        <v>75</v>
      </c>
      <c r="N81" s="436"/>
      <c r="O81" s="267">
        <v>88</v>
      </c>
      <c r="P81" s="268">
        <v>64</v>
      </c>
      <c r="Q81" s="343">
        <v>15198</v>
      </c>
      <c r="R81" s="265">
        <v>13102</v>
      </c>
      <c r="S81" s="268">
        <v>11909</v>
      </c>
      <c r="T81" s="268">
        <v>775</v>
      </c>
      <c r="U81" s="268">
        <v>418</v>
      </c>
      <c r="V81" s="461" t="s">
        <v>81</v>
      </c>
      <c r="W81" s="470"/>
      <c r="X81" s="433">
        <v>1234</v>
      </c>
      <c r="Y81" s="446"/>
      <c r="Z81" s="435" t="s">
        <v>197</v>
      </c>
      <c r="AA81" s="450"/>
      <c r="AB81" s="99">
        <v>63</v>
      </c>
      <c r="AD81">
        <v>3</v>
      </c>
    </row>
    <row r="82" spans="1:30" s="35" customFormat="1" ht="17.25" customHeight="1">
      <c r="A82" s="47">
        <v>64</v>
      </c>
      <c r="B82" s="46" t="s">
        <v>1</v>
      </c>
      <c r="C82" s="258" t="s">
        <v>16</v>
      </c>
      <c r="D82" s="259"/>
      <c r="E82" s="582" t="s">
        <v>189</v>
      </c>
      <c r="F82" s="583"/>
      <c r="G82" s="386">
        <v>33178</v>
      </c>
      <c r="H82" s="387">
        <v>494</v>
      </c>
      <c r="I82" s="262">
        <v>316</v>
      </c>
      <c r="J82" s="262">
        <v>316</v>
      </c>
      <c r="K82" s="461" t="s">
        <v>142</v>
      </c>
      <c r="L82" s="476"/>
      <c r="M82" s="461" t="s">
        <v>75</v>
      </c>
      <c r="N82" s="476"/>
      <c r="O82" s="261">
        <v>206</v>
      </c>
      <c r="P82" s="262">
        <v>125</v>
      </c>
      <c r="Q82" s="264">
        <v>26211</v>
      </c>
      <c r="R82" s="265">
        <v>23403</v>
      </c>
      <c r="S82" s="262">
        <v>20222</v>
      </c>
      <c r="T82" s="262">
        <v>2067</v>
      </c>
      <c r="U82" s="262">
        <v>1114</v>
      </c>
      <c r="V82" s="461" t="s">
        <v>81</v>
      </c>
      <c r="W82" s="470"/>
      <c r="X82" s="429">
        <v>1234</v>
      </c>
      <c r="Y82" s="430"/>
      <c r="Z82" s="461" t="s">
        <v>197</v>
      </c>
      <c r="AA82" s="462"/>
      <c r="AB82" s="47">
        <v>64</v>
      </c>
      <c r="AD82">
        <v>3</v>
      </c>
    </row>
    <row r="83" spans="1:30" s="35" customFormat="1" ht="17.25" customHeight="1">
      <c r="A83" s="89">
        <v>65</v>
      </c>
      <c r="B83" s="96" t="s">
        <v>1</v>
      </c>
      <c r="C83" s="283" t="s">
        <v>17</v>
      </c>
      <c r="D83" s="277"/>
      <c r="E83" s="582" t="s">
        <v>189</v>
      </c>
      <c r="F83" s="583"/>
      <c r="G83" s="289">
        <v>32964</v>
      </c>
      <c r="H83" s="385">
        <v>441</v>
      </c>
      <c r="I83" s="285">
        <v>193</v>
      </c>
      <c r="J83" s="285">
        <v>193</v>
      </c>
      <c r="K83" s="461" t="s">
        <v>163</v>
      </c>
      <c r="L83" s="476"/>
      <c r="M83" s="461" t="s">
        <v>75</v>
      </c>
      <c r="N83" s="476"/>
      <c r="O83" s="284">
        <v>122</v>
      </c>
      <c r="P83" s="285">
        <v>98</v>
      </c>
      <c r="Q83" s="287">
        <v>19288</v>
      </c>
      <c r="R83" s="288">
        <v>17222</v>
      </c>
      <c r="S83" s="285">
        <v>15514</v>
      </c>
      <c r="T83" s="285">
        <v>1110</v>
      </c>
      <c r="U83" s="285">
        <v>598</v>
      </c>
      <c r="V83" s="461" t="s">
        <v>81</v>
      </c>
      <c r="W83" s="470"/>
      <c r="X83" s="429">
        <v>1234</v>
      </c>
      <c r="Y83" s="430"/>
      <c r="Z83" s="461" t="s">
        <v>197</v>
      </c>
      <c r="AA83" s="462"/>
      <c r="AB83" s="92">
        <v>65</v>
      </c>
      <c r="AD83">
        <v>3</v>
      </c>
    </row>
    <row r="84" spans="1:30" s="37" customFormat="1" ht="17.25" customHeight="1">
      <c r="A84" s="50">
        <v>66</v>
      </c>
      <c r="B84" s="96" t="s">
        <v>1</v>
      </c>
      <c r="C84" s="283" t="s">
        <v>93</v>
      </c>
      <c r="D84" s="277"/>
      <c r="E84" s="582" t="s">
        <v>189</v>
      </c>
      <c r="F84" s="583"/>
      <c r="G84" s="388">
        <v>38808</v>
      </c>
      <c r="H84" s="385">
        <v>347</v>
      </c>
      <c r="I84" s="285">
        <v>228</v>
      </c>
      <c r="J84" s="285">
        <v>228</v>
      </c>
      <c r="K84" s="479" t="s">
        <v>163</v>
      </c>
      <c r="L84" s="566"/>
      <c r="M84" s="479" t="s">
        <v>80</v>
      </c>
      <c r="N84" s="566"/>
      <c r="O84" s="284">
        <v>105</v>
      </c>
      <c r="P84" s="285">
        <v>146</v>
      </c>
      <c r="Q84" s="287">
        <v>22677</v>
      </c>
      <c r="R84" s="288">
        <v>20243</v>
      </c>
      <c r="S84" s="285">
        <v>17381</v>
      </c>
      <c r="T84" s="285">
        <v>1860</v>
      </c>
      <c r="U84" s="285">
        <v>1002</v>
      </c>
      <c r="V84" s="461" t="s">
        <v>81</v>
      </c>
      <c r="W84" s="470"/>
      <c r="X84" s="439">
        <v>1234</v>
      </c>
      <c r="Y84" s="440"/>
      <c r="Z84" s="461" t="s">
        <v>197</v>
      </c>
      <c r="AA84" s="462"/>
      <c r="AB84" s="50">
        <v>66</v>
      </c>
      <c r="AD84">
        <v>3</v>
      </c>
    </row>
    <row r="85" spans="1:30" s="37" customFormat="1" ht="17.25" customHeight="1">
      <c r="A85" s="100"/>
      <c r="B85" s="104" t="s">
        <v>2</v>
      </c>
      <c r="C85" s="133">
        <v>4</v>
      </c>
      <c r="D85" s="134" t="s">
        <v>120</v>
      </c>
      <c r="E85" s="135"/>
      <c r="F85" s="136"/>
      <c r="G85" s="247"/>
      <c r="H85" s="109">
        <f>SUM(H81:H84)</f>
        <v>1632</v>
      </c>
      <c r="I85" s="109">
        <f>SUM(I81:I84)</f>
        <v>883</v>
      </c>
      <c r="J85" s="109">
        <f>SUM(J81:J84)</f>
        <v>883</v>
      </c>
      <c r="K85" s="137"/>
      <c r="L85" s="134"/>
      <c r="M85" s="137"/>
      <c r="N85" s="136"/>
      <c r="O85" s="109">
        <f aca="true" t="shared" si="11" ref="O85:U85">SUM(O81:O84)</f>
        <v>521</v>
      </c>
      <c r="P85" s="113">
        <f t="shared" si="11"/>
        <v>433</v>
      </c>
      <c r="Q85" s="113">
        <f t="shared" si="11"/>
        <v>83374</v>
      </c>
      <c r="R85" s="113">
        <f t="shared" si="11"/>
        <v>73970</v>
      </c>
      <c r="S85" s="113">
        <f t="shared" si="11"/>
        <v>65026</v>
      </c>
      <c r="T85" s="113">
        <f t="shared" si="11"/>
        <v>5812</v>
      </c>
      <c r="U85" s="113">
        <f t="shared" si="11"/>
        <v>3132</v>
      </c>
      <c r="V85" s="137"/>
      <c r="W85" s="136"/>
      <c r="X85" s="443"/>
      <c r="Y85" s="444"/>
      <c r="Z85" s="27"/>
      <c r="AA85" s="54"/>
      <c r="AB85" s="98"/>
      <c r="AD85"/>
    </row>
    <row r="86" spans="1:30" s="35" customFormat="1" ht="17.25" customHeight="1">
      <c r="A86" s="40">
        <v>67</v>
      </c>
      <c r="B86" s="41" t="s">
        <v>289</v>
      </c>
      <c r="C86" s="389" t="s">
        <v>290</v>
      </c>
      <c r="D86" s="134"/>
      <c r="E86" s="588" t="s">
        <v>189</v>
      </c>
      <c r="F86" s="589"/>
      <c r="G86" s="390">
        <v>32540</v>
      </c>
      <c r="H86" s="109">
        <v>740</v>
      </c>
      <c r="I86" s="391">
        <v>632</v>
      </c>
      <c r="J86" s="391">
        <v>632</v>
      </c>
      <c r="K86" s="486" t="s">
        <v>163</v>
      </c>
      <c r="L86" s="572"/>
      <c r="M86" s="486" t="s">
        <v>78</v>
      </c>
      <c r="N86" s="572"/>
      <c r="O86" s="392">
        <v>334</v>
      </c>
      <c r="P86" s="391">
        <v>481</v>
      </c>
      <c r="Q86" s="393">
        <v>123228</v>
      </c>
      <c r="R86" s="344">
        <v>82152</v>
      </c>
      <c r="S86" s="391">
        <v>82152</v>
      </c>
      <c r="T86" s="391">
        <v>0</v>
      </c>
      <c r="U86" s="391">
        <v>0</v>
      </c>
      <c r="V86" s="435" t="s">
        <v>81</v>
      </c>
      <c r="W86" s="467"/>
      <c r="X86" s="441">
        <v>1550</v>
      </c>
      <c r="Y86" s="442"/>
      <c r="Z86" s="435" t="s">
        <v>197</v>
      </c>
      <c r="AA86" s="450"/>
      <c r="AB86" s="43">
        <v>67</v>
      </c>
      <c r="AD86">
        <v>3</v>
      </c>
    </row>
    <row r="87" spans="1:30" s="35" customFormat="1" ht="17.25" customHeight="1">
      <c r="A87" s="40"/>
      <c r="B87" s="41" t="s">
        <v>2</v>
      </c>
      <c r="C87" s="56">
        <v>1</v>
      </c>
      <c r="D87" s="51" t="s">
        <v>120</v>
      </c>
      <c r="E87" s="42"/>
      <c r="F87" s="39"/>
      <c r="G87" s="247"/>
      <c r="H87" s="108">
        <f>SUM(H86:H86)</f>
        <v>740</v>
      </c>
      <c r="I87" s="108">
        <f>SUM(I86:I86)</f>
        <v>632</v>
      </c>
      <c r="J87" s="108">
        <f>SUM(J86:J86)</f>
        <v>632</v>
      </c>
      <c r="K87" s="38"/>
      <c r="L87" s="51"/>
      <c r="M87" s="38"/>
      <c r="N87" s="39"/>
      <c r="O87" s="108">
        <f aca="true" t="shared" si="12" ref="O87:U87">SUM(O86:O86)</f>
        <v>334</v>
      </c>
      <c r="P87" s="111">
        <f t="shared" si="12"/>
        <v>481</v>
      </c>
      <c r="Q87" s="111">
        <f t="shared" si="12"/>
        <v>123228</v>
      </c>
      <c r="R87" s="111">
        <f t="shared" si="12"/>
        <v>82152</v>
      </c>
      <c r="S87" s="111">
        <f t="shared" si="12"/>
        <v>82152</v>
      </c>
      <c r="T87" s="111">
        <f t="shared" si="12"/>
        <v>0</v>
      </c>
      <c r="U87" s="111">
        <f t="shared" si="12"/>
        <v>0</v>
      </c>
      <c r="V87" s="38"/>
      <c r="W87" s="39"/>
      <c r="X87" s="427"/>
      <c r="Y87" s="428"/>
      <c r="Z87" s="26"/>
      <c r="AA87" s="53"/>
      <c r="AB87" s="43"/>
      <c r="AD87"/>
    </row>
    <row r="88" spans="1:30" s="35" customFormat="1" ht="17.25" customHeight="1">
      <c r="A88" s="102">
        <v>68</v>
      </c>
      <c r="B88" s="132" t="s">
        <v>64</v>
      </c>
      <c r="C88" s="342" t="s">
        <v>65</v>
      </c>
      <c r="D88" s="266"/>
      <c r="E88" s="584" t="s">
        <v>189</v>
      </c>
      <c r="F88" s="585"/>
      <c r="G88" s="358">
        <v>20180</v>
      </c>
      <c r="H88" s="267">
        <v>2000</v>
      </c>
      <c r="I88" s="268">
        <v>683</v>
      </c>
      <c r="J88" s="268">
        <v>589</v>
      </c>
      <c r="K88" s="435" t="s">
        <v>163</v>
      </c>
      <c r="L88" s="436"/>
      <c r="M88" s="435" t="s">
        <v>76</v>
      </c>
      <c r="N88" s="436"/>
      <c r="O88" s="267">
        <v>469</v>
      </c>
      <c r="P88" s="268">
        <v>469</v>
      </c>
      <c r="Q88" s="343">
        <v>211694</v>
      </c>
      <c r="R88" s="265">
        <v>171185</v>
      </c>
      <c r="S88" s="268">
        <v>140753</v>
      </c>
      <c r="T88" s="268">
        <v>0</v>
      </c>
      <c r="U88" s="268">
        <v>30432</v>
      </c>
      <c r="V88" s="435" t="s">
        <v>81</v>
      </c>
      <c r="W88" s="467"/>
      <c r="X88" s="433">
        <v>1620</v>
      </c>
      <c r="Y88" s="446"/>
      <c r="Z88" s="435" t="s">
        <v>195</v>
      </c>
      <c r="AA88" s="450"/>
      <c r="AB88" s="99">
        <v>68</v>
      </c>
      <c r="AD88">
        <v>2</v>
      </c>
    </row>
    <row r="89" spans="1:30" s="35" customFormat="1" ht="17.25" customHeight="1">
      <c r="A89" s="47">
        <v>69</v>
      </c>
      <c r="B89" s="46" t="s">
        <v>1</v>
      </c>
      <c r="C89" s="258" t="s">
        <v>66</v>
      </c>
      <c r="D89" s="259"/>
      <c r="E89" s="602" t="s">
        <v>189</v>
      </c>
      <c r="F89" s="583"/>
      <c r="G89" s="394">
        <v>33725</v>
      </c>
      <c r="H89" s="261">
        <v>176</v>
      </c>
      <c r="I89" s="262">
        <v>67</v>
      </c>
      <c r="J89" s="262">
        <v>58</v>
      </c>
      <c r="K89" s="461" t="s">
        <v>164</v>
      </c>
      <c r="L89" s="476"/>
      <c r="M89" s="461" t="s">
        <v>75</v>
      </c>
      <c r="N89" s="476"/>
      <c r="O89" s="261">
        <v>53</v>
      </c>
      <c r="P89" s="262">
        <v>40</v>
      </c>
      <c r="Q89" s="264">
        <v>29308</v>
      </c>
      <c r="R89" s="265">
        <v>14600</v>
      </c>
      <c r="S89" s="262">
        <v>7110</v>
      </c>
      <c r="T89" s="262">
        <v>0</v>
      </c>
      <c r="U89" s="262">
        <v>7490</v>
      </c>
      <c r="V89" s="461" t="s">
        <v>81</v>
      </c>
      <c r="W89" s="470"/>
      <c r="X89" s="429">
        <v>1620</v>
      </c>
      <c r="Y89" s="430"/>
      <c r="Z89" s="461" t="s">
        <v>195</v>
      </c>
      <c r="AA89" s="462"/>
      <c r="AB89" s="47">
        <v>69</v>
      </c>
      <c r="AD89"/>
    </row>
    <row r="90" spans="1:30" s="35" customFormat="1" ht="17.25" customHeight="1">
      <c r="A90" s="50">
        <v>70</v>
      </c>
      <c r="B90" s="46" t="s">
        <v>1</v>
      </c>
      <c r="C90" s="44" t="s">
        <v>214</v>
      </c>
      <c r="D90" s="395"/>
      <c r="E90" s="451" t="s">
        <v>215</v>
      </c>
      <c r="F90" s="571"/>
      <c r="G90" s="396">
        <v>40106</v>
      </c>
      <c r="H90" s="322">
        <v>797</v>
      </c>
      <c r="I90" s="332">
        <v>513</v>
      </c>
      <c r="J90" s="322">
        <v>442</v>
      </c>
      <c r="K90" s="451" t="s">
        <v>223</v>
      </c>
      <c r="L90" s="571"/>
      <c r="M90" s="451" t="s">
        <v>80</v>
      </c>
      <c r="N90" s="571"/>
      <c r="O90" s="322">
        <v>729</v>
      </c>
      <c r="P90" s="397">
        <v>199</v>
      </c>
      <c r="Q90" s="332">
        <v>66475</v>
      </c>
      <c r="R90" s="322">
        <v>66475</v>
      </c>
      <c r="S90" s="322">
        <v>60953</v>
      </c>
      <c r="T90" s="322">
        <v>0</v>
      </c>
      <c r="U90" s="322">
        <v>5522</v>
      </c>
      <c r="V90" s="451" t="s">
        <v>127</v>
      </c>
      <c r="W90" s="571"/>
      <c r="X90" s="429">
        <v>1620</v>
      </c>
      <c r="Y90" s="430"/>
      <c r="Z90" s="451" t="s">
        <v>216</v>
      </c>
      <c r="AA90" s="452"/>
      <c r="AB90" s="50">
        <v>70</v>
      </c>
      <c r="AD90">
        <v>2</v>
      </c>
    </row>
    <row r="91" spans="1:30" s="35" customFormat="1" ht="17.25" customHeight="1">
      <c r="A91" s="43"/>
      <c r="B91" s="41" t="s">
        <v>2</v>
      </c>
      <c r="C91" s="56">
        <v>3</v>
      </c>
      <c r="D91" s="51" t="s">
        <v>120</v>
      </c>
      <c r="E91" s="42"/>
      <c r="F91" s="39"/>
      <c r="G91" s="248"/>
      <c r="H91" s="108">
        <f>SUM(H88:H90)</f>
        <v>2973</v>
      </c>
      <c r="I91" s="108">
        <f>SUM(I88:I90)</f>
        <v>1263</v>
      </c>
      <c r="J91" s="108">
        <f>SUM(J88:J90)</f>
        <v>1089</v>
      </c>
      <c r="K91" s="38"/>
      <c r="L91" s="51"/>
      <c r="M91" s="38"/>
      <c r="N91" s="39"/>
      <c r="O91" s="108">
        <f aca="true" t="shared" si="13" ref="O91:U91">SUM(O88:O90)</f>
        <v>1251</v>
      </c>
      <c r="P91" s="108">
        <f t="shared" si="13"/>
        <v>708</v>
      </c>
      <c r="Q91" s="108">
        <f t="shared" si="13"/>
        <v>307477</v>
      </c>
      <c r="R91" s="108">
        <f t="shared" si="13"/>
        <v>252260</v>
      </c>
      <c r="S91" s="108">
        <f t="shared" si="13"/>
        <v>208816</v>
      </c>
      <c r="T91" s="108">
        <f t="shared" si="13"/>
        <v>0</v>
      </c>
      <c r="U91" s="108">
        <f t="shared" si="13"/>
        <v>43444</v>
      </c>
      <c r="V91" s="38"/>
      <c r="W91" s="39"/>
      <c r="X91" s="427"/>
      <c r="Y91" s="428"/>
      <c r="Z91" s="26"/>
      <c r="AA91" s="53"/>
      <c r="AB91" s="43"/>
      <c r="AD91"/>
    </row>
    <row r="92" spans="1:30" s="35" customFormat="1" ht="17.25" customHeight="1">
      <c r="A92" s="98">
        <v>71</v>
      </c>
      <c r="B92" s="132" t="s">
        <v>62</v>
      </c>
      <c r="C92" s="342" t="s">
        <v>63</v>
      </c>
      <c r="D92" s="271"/>
      <c r="E92" s="582" t="s">
        <v>189</v>
      </c>
      <c r="F92" s="583"/>
      <c r="G92" s="375">
        <v>42826</v>
      </c>
      <c r="H92" s="267">
        <v>470</v>
      </c>
      <c r="I92" s="268">
        <v>413</v>
      </c>
      <c r="J92" s="268">
        <v>413</v>
      </c>
      <c r="K92" s="435" t="s">
        <v>164</v>
      </c>
      <c r="L92" s="436"/>
      <c r="M92" s="435" t="s">
        <v>291</v>
      </c>
      <c r="N92" s="436"/>
      <c r="O92" s="267">
        <v>165</v>
      </c>
      <c r="P92" s="268">
        <v>165</v>
      </c>
      <c r="Q92" s="268">
        <v>129000</v>
      </c>
      <c r="R92" s="265">
        <v>59994</v>
      </c>
      <c r="S92" s="268">
        <v>59994</v>
      </c>
      <c r="T92" s="268">
        <v>0</v>
      </c>
      <c r="U92" s="268">
        <v>0</v>
      </c>
      <c r="V92" s="461" t="s">
        <v>81</v>
      </c>
      <c r="W92" s="470"/>
      <c r="X92" s="433">
        <v>1296</v>
      </c>
      <c r="Y92" s="446"/>
      <c r="Z92" s="435" t="s">
        <v>196</v>
      </c>
      <c r="AA92" s="450"/>
      <c r="AB92" s="98">
        <v>71</v>
      </c>
      <c r="AD92">
        <v>4</v>
      </c>
    </row>
    <row r="93" spans="1:30" s="35" customFormat="1" ht="17.25" customHeight="1" thickBot="1">
      <c r="A93" s="103"/>
      <c r="B93" s="143" t="s">
        <v>2</v>
      </c>
      <c r="C93" s="177">
        <v>1</v>
      </c>
      <c r="D93" s="178" t="s">
        <v>120</v>
      </c>
      <c r="E93" s="179"/>
      <c r="F93" s="180"/>
      <c r="G93" s="249"/>
      <c r="H93" s="181">
        <f>SUM(H92:H92)</f>
        <v>470</v>
      </c>
      <c r="I93" s="181">
        <f>SUM(I92:I92)</f>
        <v>413</v>
      </c>
      <c r="J93" s="181">
        <f>SUM(J92:J92)</f>
        <v>413</v>
      </c>
      <c r="K93" s="179"/>
      <c r="L93" s="178"/>
      <c r="M93" s="179"/>
      <c r="N93" s="180"/>
      <c r="O93" s="181">
        <f aca="true" t="shared" si="14" ref="O93:U93">SUM(O92:O92)</f>
        <v>165</v>
      </c>
      <c r="P93" s="182">
        <f t="shared" si="14"/>
        <v>165</v>
      </c>
      <c r="Q93" s="182">
        <f t="shared" si="14"/>
        <v>129000</v>
      </c>
      <c r="R93" s="182">
        <f t="shared" si="14"/>
        <v>59994</v>
      </c>
      <c r="S93" s="182">
        <f t="shared" si="14"/>
        <v>59994</v>
      </c>
      <c r="T93" s="182">
        <f t="shared" si="14"/>
        <v>0</v>
      </c>
      <c r="U93" s="182">
        <f t="shared" si="14"/>
        <v>0</v>
      </c>
      <c r="V93" s="179"/>
      <c r="W93" s="180"/>
      <c r="X93" s="453"/>
      <c r="Y93" s="454"/>
      <c r="Z93" s="183"/>
      <c r="AA93" s="184"/>
      <c r="AB93" s="171"/>
      <c r="AD93"/>
    </row>
    <row r="94" spans="1:30" s="35" customFormat="1" ht="17.25" customHeight="1">
      <c r="A94" s="169">
        <v>72</v>
      </c>
      <c r="B94" s="94" t="s">
        <v>51</v>
      </c>
      <c r="C94" s="270" t="s">
        <v>52</v>
      </c>
      <c r="D94" s="271"/>
      <c r="E94" s="594" t="s">
        <v>189</v>
      </c>
      <c r="F94" s="595"/>
      <c r="G94" s="399">
        <v>35462</v>
      </c>
      <c r="H94" s="272">
        <v>550</v>
      </c>
      <c r="I94" s="273">
        <v>672</v>
      </c>
      <c r="J94" s="273">
        <v>473</v>
      </c>
      <c r="K94" s="477" t="s">
        <v>164</v>
      </c>
      <c r="L94" s="580"/>
      <c r="M94" s="477" t="s">
        <v>76</v>
      </c>
      <c r="N94" s="580"/>
      <c r="O94" s="274">
        <v>378</v>
      </c>
      <c r="P94" s="273">
        <v>378</v>
      </c>
      <c r="Q94" s="275">
        <v>82041</v>
      </c>
      <c r="R94" s="346">
        <v>74573</v>
      </c>
      <c r="S94" s="273">
        <v>52567</v>
      </c>
      <c r="T94" s="273">
        <v>746</v>
      </c>
      <c r="U94" s="273">
        <v>21261</v>
      </c>
      <c r="V94" s="477" t="s">
        <v>81</v>
      </c>
      <c r="W94" s="564"/>
      <c r="X94" s="439">
        <v>1663</v>
      </c>
      <c r="Y94" s="440"/>
      <c r="Z94" s="477" t="s">
        <v>195</v>
      </c>
      <c r="AA94" s="478"/>
      <c r="AB94" s="115">
        <v>72</v>
      </c>
      <c r="AD94">
        <v>2</v>
      </c>
    </row>
    <row r="95" spans="1:30" s="35" customFormat="1" ht="17.25" customHeight="1">
      <c r="A95" s="47">
        <v>73</v>
      </c>
      <c r="B95" s="46" t="s">
        <v>1</v>
      </c>
      <c r="C95" s="258" t="s">
        <v>53</v>
      </c>
      <c r="D95" s="259"/>
      <c r="E95" s="582" t="s">
        <v>189</v>
      </c>
      <c r="F95" s="583"/>
      <c r="G95" s="302">
        <v>30773</v>
      </c>
      <c r="H95" s="261">
        <v>112</v>
      </c>
      <c r="I95" s="262">
        <v>44</v>
      </c>
      <c r="J95" s="262">
        <v>44</v>
      </c>
      <c r="K95" s="461" t="s">
        <v>164</v>
      </c>
      <c r="L95" s="476"/>
      <c r="M95" s="461" t="s">
        <v>75</v>
      </c>
      <c r="N95" s="476"/>
      <c r="O95" s="263">
        <v>44</v>
      </c>
      <c r="P95" s="262">
        <v>44</v>
      </c>
      <c r="Q95" s="262">
        <v>17739</v>
      </c>
      <c r="R95" s="265">
        <v>14023</v>
      </c>
      <c r="S95" s="262">
        <v>13851</v>
      </c>
      <c r="T95" s="262">
        <v>172</v>
      </c>
      <c r="U95" s="262">
        <v>0</v>
      </c>
      <c r="V95" s="461" t="s">
        <v>81</v>
      </c>
      <c r="W95" s="470"/>
      <c r="X95" s="429">
        <v>1250</v>
      </c>
      <c r="Y95" s="445"/>
      <c r="Z95" s="461" t="s">
        <v>194</v>
      </c>
      <c r="AA95" s="462"/>
      <c r="AB95" s="47">
        <v>73</v>
      </c>
      <c r="AC95" s="37"/>
      <c r="AD95">
        <v>1</v>
      </c>
    </row>
    <row r="96" spans="1:30" s="37" customFormat="1" ht="17.25" customHeight="1">
      <c r="A96" s="47">
        <v>74</v>
      </c>
      <c r="B96" s="46" t="s">
        <v>1</v>
      </c>
      <c r="C96" s="258" t="s">
        <v>54</v>
      </c>
      <c r="D96" s="259"/>
      <c r="E96" s="582" t="s">
        <v>189</v>
      </c>
      <c r="F96" s="583"/>
      <c r="G96" s="302">
        <v>20911</v>
      </c>
      <c r="H96" s="261">
        <v>130</v>
      </c>
      <c r="I96" s="262">
        <v>65</v>
      </c>
      <c r="J96" s="262">
        <v>65</v>
      </c>
      <c r="K96" s="461" t="s">
        <v>142</v>
      </c>
      <c r="L96" s="476"/>
      <c r="M96" s="461" t="s">
        <v>75</v>
      </c>
      <c r="N96" s="476"/>
      <c r="O96" s="263">
        <v>41</v>
      </c>
      <c r="P96" s="262">
        <v>40</v>
      </c>
      <c r="Q96" s="262">
        <v>14782</v>
      </c>
      <c r="R96" s="265">
        <v>11685</v>
      </c>
      <c r="S96" s="262">
        <v>11542</v>
      </c>
      <c r="T96" s="262">
        <v>143</v>
      </c>
      <c r="U96" s="262">
        <v>0</v>
      </c>
      <c r="V96" s="461" t="s">
        <v>81</v>
      </c>
      <c r="W96" s="470"/>
      <c r="X96" s="429">
        <v>468</v>
      </c>
      <c r="Y96" s="430"/>
      <c r="Z96" s="461" t="s">
        <v>196</v>
      </c>
      <c r="AA96" s="462"/>
      <c r="AB96" s="92">
        <v>74</v>
      </c>
      <c r="AD96">
        <v>4</v>
      </c>
    </row>
    <row r="97" spans="1:30" s="37" customFormat="1" ht="17.25" customHeight="1">
      <c r="A97" s="47">
        <v>75</v>
      </c>
      <c r="B97" s="94" t="s">
        <v>1</v>
      </c>
      <c r="C97" s="270" t="s">
        <v>55</v>
      </c>
      <c r="D97" s="271"/>
      <c r="E97" s="582" t="s">
        <v>189</v>
      </c>
      <c r="F97" s="583"/>
      <c r="G97" s="302">
        <v>26755</v>
      </c>
      <c r="H97" s="272">
        <v>190</v>
      </c>
      <c r="I97" s="273">
        <v>28</v>
      </c>
      <c r="J97" s="273">
        <v>28</v>
      </c>
      <c r="K97" s="461" t="s">
        <v>164</v>
      </c>
      <c r="L97" s="476"/>
      <c r="M97" s="461" t="s">
        <v>75</v>
      </c>
      <c r="N97" s="476"/>
      <c r="O97" s="274">
        <v>33</v>
      </c>
      <c r="P97" s="273">
        <v>31</v>
      </c>
      <c r="Q97" s="273">
        <v>12045</v>
      </c>
      <c r="R97" s="346">
        <v>9522</v>
      </c>
      <c r="S97" s="273">
        <v>9405</v>
      </c>
      <c r="T97" s="273">
        <v>117</v>
      </c>
      <c r="U97" s="262">
        <v>0</v>
      </c>
      <c r="V97" s="461" t="s">
        <v>81</v>
      </c>
      <c r="W97" s="470"/>
      <c r="X97" s="429">
        <v>1000</v>
      </c>
      <c r="Y97" s="430"/>
      <c r="Z97" s="461" t="s">
        <v>196</v>
      </c>
      <c r="AA97" s="462"/>
      <c r="AB97" s="47">
        <v>75</v>
      </c>
      <c r="AC97" s="35"/>
      <c r="AD97">
        <v>4</v>
      </c>
    </row>
    <row r="98" spans="1:30" s="35" customFormat="1" ht="17.25" customHeight="1">
      <c r="A98" s="47">
        <v>76</v>
      </c>
      <c r="B98" s="46" t="s">
        <v>1</v>
      </c>
      <c r="C98" s="258" t="s">
        <v>56</v>
      </c>
      <c r="D98" s="259"/>
      <c r="E98" s="582" t="s">
        <v>189</v>
      </c>
      <c r="F98" s="583"/>
      <c r="G98" s="302">
        <v>28581</v>
      </c>
      <c r="H98" s="261">
        <v>108</v>
      </c>
      <c r="I98" s="262">
        <v>34</v>
      </c>
      <c r="J98" s="262">
        <v>34</v>
      </c>
      <c r="K98" s="461" t="s">
        <v>155</v>
      </c>
      <c r="L98" s="476"/>
      <c r="M98" s="461" t="s">
        <v>75</v>
      </c>
      <c r="N98" s="476"/>
      <c r="O98" s="263">
        <v>27</v>
      </c>
      <c r="P98" s="262">
        <v>25</v>
      </c>
      <c r="Q98" s="264">
        <v>9855</v>
      </c>
      <c r="R98" s="265">
        <v>7791</v>
      </c>
      <c r="S98" s="262">
        <v>7695</v>
      </c>
      <c r="T98" s="262">
        <v>96</v>
      </c>
      <c r="U98" s="262">
        <v>0</v>
      </c>
      <c r="V98" s="461" t="s">
        <v>81</v>
      </c>
      <c r="W98" s="470"/>
      <c r="X98" s="429">
        <v>250</v>
      </c>
      <c r="Y98" s="430"/>
      <c r="Z98" s="461" t="s">
        <v>196</v>
      </c>
      <c r="AA98" s="462"/>
      <c r="AB98" s="47">
        <v>76</v>
      </c>
      <c r="AD98">
        <v>4</v>
      </c>
    </row>
    <row r="99" spans="1:30" s="35" customFormat="1" ht="17.25" customHeight="1">
      <c r="A99" s="47">
        <v>77</v>
      </c>
      <c r="B99" s="46" t="s">
        <v>273</v>
      </c>
      <c r="C99" s="258" t="s">
        <v>57</v>
      </c>
      <c r="D99" s="259"/>
      <c r="E99" s="582" t="s">
        <v>189</v>
      </c>
      <c r="F99" s="583"/>
      <c r="G99" s="303">
        <v>35462</v>
      </c>
      <c r="H99" s="261">
        <v>739</v>
      </c>
      <c r="I99" s="262">
        <v>607</v>
      </c>
      <c r="J99" s="262">
        <v>607</v>
      </c>
      <c r="K99" s="461" t="s">
        <v>155</v>
      </c>
      <c r="L99" s="476"/>
      <c r="M99" s="461" t="s">
        <v>75</v>
      </c>
      <c r="N99" s="476"/>
      <c r="O99" s="263">
        <v>463</v>
      </c>
      <c r="P99" s="262">
        <v>449</v>
      </c>
      <c r="Q99" s="264">
        <v>121093</v>
      </c>
      <c r="R99" s="265">
        <v>60843</v>
      </c>
      <c r="S99" s="262">
        <v>42888</v>
      </c>
      <c r="T99" s="262">
        <v>608</v>
      </c>
      <c r="U99" s="262">
        <v>17346</v>
      </c>
      <c r="V99" s="461" t="s">
        <v>81</v>
      </c>
      <c r="W99" s="470"/>
      <c r="X99" s="429">
        <v>1663</v>
      </c>
      <c r="Y99" s="430"/>
      <c r="Z99" s="461" t="s">
        <v>195</v>
      </c>
      <c r="AA99" s="462"/>
      <c r="AB99" s="92">
        <v>77</v>
      </c>
      <c r="AD99">
        <v>2</v>
      </c>
    </row>
    <row r="100" spans="1:30" s="35" customFormat="1" ht="17.25" customHeight="1">
      <c r="A100" s="47">
        <v>78</v>
      </c>
      <c r="B100" s="46" t="s">
        <v>274</v>
      </c>
      <c r="C100" s="258" t="s">
        <v>275</v>
      </c>
      <c r="D100" s="259"/>
      <c r="E100" s="602" t="s">
        <v>215</v>
      </c>
      <c r="F100" s="606"/>
      <c r="G100" s="303">
        <v>29677</v>
      </c>
      <c r="H100" s="261">
        <v>150</v>
      </c>
      <c r="I100" s="262">
        <v>86</v>
      </c>
      <c r="J100" s="262">
        <v>86</v>
      </c>
      <c r="K100" s="461" t="s">
        <v>223</v>
      </c>
      <c r="L100" s="476"/>
      <c r="M100" s="461" t="s">
        <v>91</v>
      </c>
      <c r="N100" s="476"/>
      <c r="O100" s="263">
        <v>63</v>
      </c>
      <c r="P100" s="262">
        <v>60</v>
      </c>
      <c r="Q100" s="264">
        <v>22995</v>
      </c>
      <c r="R100" s="265">
        <v>18235</v>
      </c>
      <c r="S100" s="262">
        <v>18011</v>
      </c>
      <c r="T100" s="262">
        <v>224</v>
      </c>
      <c r="U100" s="262">
        <v>0</v>
      </c>
      <c r="V100" s="461" t="s">
        <v>92</v>
      </c>
      <c r="W100" s="476"/>
      <c r="X100" s="447">
        <v>1000</v>
      </c>
      <c r="Y100" s="448"/>
      <c r="Z100" s="461" t="s">
        <v>276</v>
      </c>
      <c r="AA100" s="462"/>
      <c r="AB100" s="47">
        <v>78</v>
      </c>
      <c r="AD100"/>
    </row>
    <row r="101" spans="1:30" s="35" customFormat="1" ht="17.25" customHeight="1">
      <c r="A101" s="47">
        <v>79</v>
      </c>
      <c r="B101" s="46" t="s">
        <v>1</v>
      </c>
      <c r="C101" s="258" t="s">
        <v>58</v>
      </c>
      <c r="D101" s="259"/>
      <c r="E101" s="582" t="s">
        <v>189</v>
      </c>
      <c r="F101" s="583"/>
      <c r="G101" s="302">
        <v>30407</v>
      </c>
      <c r="H101" s="261">
        <v>190</v>
      </c>
      <c r="I101" s="262">
        <v>102</v>
      </c>
      <c r="J101" s="262">
        <v>102</v>
      </c>
      <c r="K101" s="461" t="s">
        <v>155</v>
      </c>
      <c r="L101" s="476"/>
      <c r="M101" s="461" t="s">
        <v>75</v>
      </c>
      <c r="N101" s="476"/>
      <c r="O101" s="263">
        <v>59</v>
      </c>
      <c r="P101" s="262">
        <v>57</v>
      </c>
      <c r="Q101" s="264">
        <v>21425</v>
      </c>
      <c r="R101" s="265">
        <v>16937</v>
      </c>
      <c r="S101" s="262">
        <v>16729</v>
      </c>
      <c r="T101" s="262">
        <v>208</v>
      </c>
      <c r="U101" s="262">
        <v>0</v>
      </c>
      <c r="V101" s="461" t="s">
        <v>81</v>
      </c>
      <c r="W101" s="470"/>
      <c r="X101" s="429">
        <v>1200</v>
      </c>
      <c r="Y101" s="430"/>
      <c r="Z101" s="461" t="s">
        <v>196</v>
      </c>
      <c r="AA101" s="462"/>
      <c r="AB101" s="47">
        <v>79</v>
      </c>
      <c r="AD101">
        <v>4</v>
      </c>
    </row>
    <row r="102" spans="1:30" s="35" customFormat="1" ht="17.25" customHeight="1">
      <c r="A102" s="47">
        <v>80</v>
      </c>
      <c r="B102" s="96" t="s">
        <v>258</v>
      </c>
      <c r="C102" s="283" t="s">
        <v>59</v>
      </c>
      <c r="D102" s="277"/>
      <c r="E102" s="582" t="s">
        <v>189</v>
      </c>
      <c r="F102" s="583"/>
      <c r="G102" s="398">
        <v>36617</v>
      </c>
      <c r="H102" s="284">
        <v>555</v>
      </c>
      <c r="I102" s="285">
        <v>359</v>
      </c>
      <c r="J102" s="285">
        <v>359</v>
      </c>
      <c r="K102" s="482" t="s">
        <v>155</v>
      </c>
      <c r="L102" s="573"/>
      <c r="M102" s="482" t="s">
        <v>218</v>
      </c>
      <c r="N102" s="573"/>
      <c r="O102" s="286">
        <v>220</v>
      </c>
      <c r="P102" s="285">
        <v>273</v>
      </c>
      <c r="Q102" s="287">
        <v>65764</v>
      </c>
      <c r="R102" s="288">
        <v>47766</v>
      </c>
      <c r="S102" s="285">
        <v>33670</v>
      </c>
      <c r="T102" s="285">
        <v>478</v>
      </c>
      <c r="U102" s="285">
        <v>13618</v>
      </c>
      <c r="V102" s="482" t="s">
        <v>81</v>
      </c>
      <c r="W102" s="563"/>
      <c r="X102" s="459">
        <v>1663</v>
      </c>
      <c r="Y102" s="460"/>
      <c r="Z102" s="473" t="s">
        <v>195</v>
      </c>
      <c r="AA102" s="474"/>
      <c r="AB102" s="92">
        <v>80</v>
      </c>
      <c r="AD102">
        <v>2</v>
      </c>
    </row>
    <row r="103" spans="1:30" s="35" customFormat="1" ht="17.25" customHeight="1">
      <c r="A103" s="47">
        <v>81</v>
      </c>
      <c r="B103" s="49" t="s">
        <v>259</v>
      </c>
      <c r="C103" s="276" t="s">
        <v>260</v>
      </c>
      <c r="D103" s="400"/>
      <c r="E103" s="451" t="s">
        <v>215</v>
      </c>
      <c r="F103" s="605"/>
      <c r="G103" s="401">
        <v>41671</v>
      </c>
      <c r="H103" s="402">
        <v>250</v>
      </c>
      <c r="I103" s="403">
        <v>182</v>
      </c>
      <c r="J103" s="403">
        <v>182</v>
      </c>
      <c r="K103" s="431" t="s">
        <v>261</v>
      </c>
      <c r="L103" s="432"/>
      <c r="M103" s="431" t="s">
        <v>218</v>
      </c>
      <c r="N103" s="432"/>
      <c r="O103" s="404">
        <v>149</v>
      </c>
      <c r="P103" s="405">
        <v>144</v>
      </c>
      <c r="Q103" s="406">
        <v>31945</v>
      </c>
      <c r="R103" s="407">
        <v>24244</v>
      </c>
      <c r="S103" s="405">
        <v>17090</v>
      </c>
      <c r="T103" s="405">
        <v>242</v>
      </c>
      <c r="U103" s="405">
        <v>6912</v>
      </c>
      <c r="V103" s="431" t="s">
        <v>262</v>
      </c>
      <c r="W103" s="432"/>
      <c r="X103" s="455">
        <v>1663</v>
      </c>
      <c r="Y103" s="456"/>
      <c r="Z103" s="431" t="s">
        <v>216</v>
      </c>
      <c r="AA103" s="475"/>
      <c r="AB103" s="97">
        <v>81</v>
      </c>
      <c r="AD103"/>
    </row>
    <row r="104" spans="1:30" s="35" customFormat="1" ht="17.25" customHeight="1">
      <c r="A104" s="40"/>
      <c r="B104" s="41" t="s">
        <v>2</v>
      </c>
      <c r="C104" s="56">
        <f>COUNTA(C94:C103)</f>
        <v>10</v>
      </c>
      <c r="D104" s="51" t="s">
        <v>120</v>
      </c>
      <c r="E104" s="42"/>
      <c r="F104" s="39"/>
      <c r="G104" s="247"/>
      <c r="H104" s="108">
        <f>SUM(H94:H103)</f>
        <v>2974</v>
      </c>
      <c r="I104" s="108">
        <f>SUM(I94:I103)</f>
        <v>2179</v>
      </c>
      <c r="J104" s="108">
        <f>SUM(J94:J103)</f>
        <v>1980</v>
      </c>
      <c r="K104" s="38"/>
      <c r="L104" s="51"/>
      <c r="M104" s="38"/>
      <c r="N104" s="39"/>
      <c r="O104" s="111">
        <f aca="true" t="shared" si="15" ref="O104:U104">SUM(O94:O103)</f>
        <v>1477</v>
      </c>
      <c r="P104" s="111">
        <f t="shared" si="15"/>
        <v>1501</v>
      </c>
      <c r="Q104" s="111">
        <f t="shared" si="15"/>
        <v>399684</v>
      </c>
      <c r="R104" s="111">
        <f t="shared" si="15"/>
        <v>285619</v>
      </c>
      <c r="S104" s="111">
        <f t="shared" si="15"/>
        <v>223448</v>
      </c>
      <c r="T104" s="111">
        <f t="shared" si="15"/>
        <v>3034</v>
      </c>
      <c r="U104" s="111">
        <f t="shared" si="15"/>
        <v>59137</v>
      </c>
      <c r="V104" s="38"/>
      <c r="W104" s="39"/>
      <c r="X104" s="427"/>
      <c r="Y104" s="428"/>
      <c r="Z104" s="26"/>
      <c r="AA104" s="53"/>
      <c r="AB104" s="43"/>
      <c r="AD104"/>
    </row>
    <row r="105" spans="1:30" s="35" customFormat="1" ht="17.25" customHeight="1">
      <c r="A105" s="99">
        <v>82</v>
      </c>
      <c r="B105" s="132" t="s">
        <v>60</v>
      </c>
      <c r="C105" s="342" t="s">
        <v>263</v>
      </c>
      <c r="D105" s="271"/>
      <c r="E105" s="582" t="s">
        <v>189</v>
      </c>
      <c r="F105" s="583"/>
      <c r="G105" s="408">
        <v>41481</v>
      </c>
      <c r="H105" s="267">
        <v>1097</v>
      </c>
      <c r="I105" s="268">
        <v>839</v>
      </c>
      <c r="J105" s="268">
        <v>839</v>
      </c>
      <c r="K105" s="435" t="s">
        <v>264</v>
      </c>
      <c r="L105" s="436"/>
      <c r="M105" s="435" t="s">
        <v>265</v>
      </c>
      <c r="N105" s="436"/>
      <c r="O105" s="269">
        <v>430</v>
      </c>
      <c r="P105" s="268">
        <v>429</v>
      </c>
      <c r="Q105" s="343">
        <v>174470</v>
      </c>
      <c r="R105" s="265">
        <v>150581</v>
      </c>
      <c r="S105" s="268">
        <f>148183+2398</f>
        <v>150581</v>
      </c>
      <c r="T105" s="268">
        <v>0</v>
      </c>
      <c r="U105" s="268">
        <v>0</v>
      </c>
      <c r="V105" s="461" t="s">
        <v>81</v>
      </c>
      <c r="W105" s="470"/>
      <c r="X105" s="433">
        <v>820</v>
      </c>
      <c r="Y105" s="434"/>
      <c r="Z105" s="461" t="s">
        <v>266</v>
      </c>
      <c r="AA105" s="462"/>
      <c r="AB105" s="99">
        <v>82</v>
      </c>
      <c r="AD105">
        <v>4</v>
      </c>
    </row>
    <row r="106" spans="1:30" s="35" customFormat="1" ht="17.25" customHeight="1">
      <c r="A106" s="40"/>
      <c r="B106" s="41" t="s">
        <v>2</v>
      </c>
      <c r="C106" s="56">
        <v>1</v>
      </c>
      <c r="D106" s="51" t="s">
        <v>120</v>
      </c>
      <c r="E106" s="42"/>
      <c r="F106" s="39"/>
      <c r="G106" s="247"/>
      <c r="H106" s="108">
        <f>SUM(H105:H105)</f>
        <v>1097</v>
      </c>
      <c r="I106" s="108">
        <f>SUM(I105:I105)</f>
        <v>839</v>
      </c>
      <c r="J106" s="108">
        <f>SUM(J105:J105)</f>
        <v>839</v>
      </c>
      <c r="K106" s="38"/>
      <c r="L106" s="51"/>
      <c r="M106" s="38"/>
      <c r="N106" s="39"/>
      <c r="O106" s="108">
        <f aca="true" t="shared" si="16" ref="O106:U106">SUM(O105:O105)</f>
        <v>430</v>
      </c>
      <c r="P106" s="108">
        <f t="shared" si="16"/>
        <v>429</v>
      </c>
      <c r="Q106" s="108">
        <f t="shared" si="16"/>
        <v>174470</v>
      </c>
      <c r="R106" s="108">
        <f t="shared" si="16"/>
        <v>150581</v>
      </c>
      <c r="S106" s="108">
        <f t="shared" si="16"/>
        <v>150581</v>
      </c>
      <c r="T106" s="108">
        <f t="shared" si="16"/>
        <v>0</v>
      </c>
      <c r="U106" s="108">
        <f t="shared" si="16"/>
        <v>0</v>
      </c>
      <c r="V106" s="38"/>
      <c r="W106" s="39"/>
      <c r="X106" s="427"/>
      <c r="Y106" s="428"/>
      <c r="Z106" s="26"/>
      <c r="AA106" s="53"/>
      <c r="AB106" s="43"/>
      <c r="AD106"/>
    </row>
    <row r="107" spans="1:30" s="35" customFormat="1" ht="17.25" customHeight="1">
      <c r="A107" s="99">
        <v>83</v>
      </c>
      <c r="B107" s="132" t="s">
        <v>61</v>
      </c>
      <c r="C107" s="342" t="s">
        <v>94</v>
      </c>
      <c r="D107" s="271"/>
      <c r="E107" s="582" t="s">
        <v>283</v>
      </c>
      <c r="F107" s="583"/>
      <c r="G107" s="300">
        <v>25689</v>
      </c>
      <c r="H107" s="267">
        <v>1000</v>
      </c>
      <c r="I107" s="268">
        <v>202</v>
      </c>
      <c r="J107" s="268">
        <v>202</v>
      </c>
      <c r="K107" s="435" t="s">
        <v>155</v>
      </c>
      <c r="L107" s="436"/>
      <c r="M107" s="435" t="s">
        <v>75</v>
      </c>
      <c r="N107" s="436"/>
      <c r="O107" s="269">
        <v>192</v>
      </c>
      <c r="P107" s="268">
        <v>186</v>
      </c>
      <c r="Q107" s="343">
        <v>48991</v>
      </c>
      <c r="R107" s="265">
        <v>43618</v>
      </c>
      <c r="S107" s="268">
        <v>42417</v>
      </c>
      <c r="T107" s="268">
        <v>1200</v>
      </c>
      <c r="U107" s="268">
        <v>1</v>
      </c>
      <c r="V107" s="461" t="s">
        <v>81</v>
      </c>
      <c r="W107" s="470"/>
      <c r="X107" s="433">
        <v>1296</v>
      </c>
      <c r="Y107" s="434"/>
      <c r="Z107" s="435" t="s">
        <v>197</v>
      </c>
      <c r="AA107" s="450"/>
      <c r="AB107" s="99">
        <v>83</v>
      </c>
      <c r="AD107">
        <v>3</v>
      </c>
    </row>
    <row r="108" spans="1:30" s="35" customFormat="1" ht="17.25" customHeight="1">
      <c r="A108" s="47">
        <v>84</v>
      </c>
      <c r="B108" s="46" t="s">
        <v>1</v>
      </c>
      <c r="C108" s="258" t="s">
        <v>95</v>
      </c>
      <c r="D108" s="259"/>
      <c r="E108" s="582" t="s">
        <v>189</v>
      </c>
      <c r="F108" s="583"/>
      <c r="G108" s="302">
        <v>25659</v>
      </c>
      <c r="H108" s="261">
        <v>340</v>
      </c>
      <c r="I108" s="262">
        <v>120</v>
      </c>
      <c r="J108" s="262">
        <v>120</v>
      </c>
      <c r="K108" s="461" t="s">
        <v>155</v>
      </c>
      <c r="L108" s="476"/>
      <c r="M108" s="461" t="s">
        <v>75</v>
      </c>
      <c r="N108" s="476"/>
      <c r="O108" s="263">
        <v>68</v>
      </c>
      <c r="P108" s="262">
        <v>54</v>
      </c>
      <c r="Q108" s="264">
        <v>16006</v>
      </c>
      <c r="R108" s="265">
        <v>13040</v>
      </c>
      <c r="S108" s="262">
        <v>13032</v>
      </c>
      <c r="T108" s="262">
        <v>3</v>
      </c>
      <c r="U108" s="262">
        <v>5</v>
      </c>
      <c r="V108" s="461" t="s">
        <v>81</v>
      </c>
      <c r="W108" s="470"/>
      <c r="X108" s="429">
        <v>1296</v>
      </c>
      <c r="Y108" s="445"/>
      <c r="Z108" s="461" t="s">
        <v>197</v>
      </c>
      <c r="AA108" s="462"/>
      <c r="AB108" s="47">
        <v>84</v>
      </c>
      <c r="AD108">
        <v>3</v>
      </c>
    </row>
    <row r="109" spans="1:30" s="35" customFormat="1" ht="17.25" customHeight="1">
      <c r="A109" s="89">
        <v>85</v>
      </c>
      <c r="B109" s="49" t="s">
        <v>1</v>
      </c>
      <c r="C109" s="276" t="s">
        <v>96</v>
      </c>
      <c r="D109" s="277"/>
      <c r="E109" s="582" t="s">
        <v>189</v>
      </c>
      <c r="F109" s="583"/>
      <c r="G109" s="414">
        <v>28581</v>
      </c>
      <c r="H109" s="279">
        <v>360</v>
      </c>
      <c r="I109" s="280">
        <v>104</v>
      </c>
      <c r="J109" s="280">
        <v>104</v>
      </c>
      <c r="K109" s="479" t="s">
        <v>155</v>
      </c>
      <c r="L109" s="566"/>
      <c r="M109" s="479" t="s">
        <v>75</v>
      </c>
      <c r="N109" s="566"/>
      <c r="O109" s="281">
        <v>56</v>
      </c>
      <c r="P109" s="280">
        <v>56</v>
      </c>
      <c r="Q109" s="282">
        <v>13142</v>
      </c>
      <c r="R109" s="265">
        <v>10884</v>
      </c>
      <c r="S109" s="280">
        <v>10379</v>
      </c>
      <c r="T109" s="280">
        <v>5</v>
      </c>
      <c r="U109" s="280">
        <v>500</v>
      </c>
      <c r="V109" s="461" t="s">
        <v>81</v>
      </c>
      <c r="W109" s="470"/>
      <c r="X109" s="439">
        <v>1296</v>
      </c>
      <c r="Y109" s="449"/>
      <c r="Z109" s="461" t="s">
        <v>197</v>
      </c>
      <c r="AA109" s="462"/>
      <c r="AB109" s="92">
        <v>85</v>
      </c>
      <c r="AD109">
        <v>3</v>
      </c>
    </row>
    <row r="110" spans="1:30" s="35" customFormat="1" ht="17.25" customHeight="1">
      <c r="A110" s="40"/>
      <c r="B110" s="41" t="s">
        <v>2</v>
      </c>
      <c r="C110" s="56">
        <v>3</v>
      </c>
      <c r="D110" s="51" t="s">
        <v>120</v>
      </c>
      <c r="E110" s="42"/>
      <c r="F110" s="39"/>
      <c r="G110" s="247"/>
      <c r="H110" s="108">
        <f>SUM(H107:H109)</f>
        <v>1700</v>
      </c>
      <c r="I110" s="108">
        <f>SUM(I107:I109)</f>
        <v>426</v>
      </c>
      <c r="J110" s="108">
        <f>SUM(J107:J109)</f>
        <v>426</v>
      </c>
      <c r="K110" s="38"/>
      <c r="L110" s="51"/>
      <c r="M110" s="38"/>
      <c r="N110" s="39"/>
      <c r="O110" s="108">
        <f aca="true" t="shared" si="17" ref="O110:U110">SUM(O107:O109)</f>
        <v>316</v>
      </c>
      <c r="P110" s="108">
        <f t="shared" si="17"/>
        <v>296</v>
      </c>
      <c r="Q110" s="108">
        <f t="shared" si="17"/>
        <v>78139</v>
      </c>
      <c r="R110" s="108">
        <f t="shared" si="17"/>
        <v>67542</v>
      </c>
      <c r="S110" s="108">
        <f t="shared" si="17"/>
        <v>65828</v>
      </c>
      <c r="T110" s="108">
        <f t="shared" si="17"/>
        <v>1208</v>
      </c>
      <c r="U110" s="108">
        <f t="shared" si="17"/>
        <v>506</v>
      </c>
      <c r="V110" s="38"/>
      <c r="W110" s="39"/>
      <c r="X110" s="427"/>
      <c r="Y110" s="428"/>
      <c r="Z110" s="26"/>
      <c r="AA110" s="53"/>
      <c r="AB110" s="43"/>
      <c r="AD110"/>
    </row>
    <row r="111" spans="1:30" s="35" customFormat="1" ht="17.25" customHeight="1">
      <c r="A111" s="99">
        <v>86</v>
      </c>
      <c r="B111" s="132" t="s">
        <v>67</v>
      </c>
      <c r="C111" s="342" t="s">
        <v>292</v>
      </c>
      <c r="D111" s="271"/>
      <c r="E111" s="582" t="s">
        <v>189</v>
      </c>
      <c r="F111" s="583"/>
      <c r="G111" s="358">
        <v>20515</v>
      </c>
      <c r="H111" s="267">
        <v>1532</v>
      </c>
      <c r="I111" s="268">
        <v>1101</v>
      </c>
      <c r="J111" s="268">
        <v>1101</v>
      </c>
      <c r="K111" s="435" t="s">
        <v>223</v>
      </c>
      <c r="L111" s="436"/>
      <c r="M111" s="435" t="s">
        <v>224</v>
      </c>
      <c r="N111" s="436"/>
      <c r="O111" s="269">
        <v>633</v>
      </c>
      <c r="P111" s="268">
        <v>1450</v>
      </c>
      <c r="Q111" s="343">
        <v>212399</v>
      </c>
      <c r="R111" s="265">
        <v>180385</v>
      </c>
      <c r="S111" s="268">
        <v>144354</v>
      </c>
      <c r="T111" s="268">
        <v>21600</v>
      </c>
      <c r="U111" s="268">
        <v>14431</v>
      </c>
      <c r="V111" s="461" t="s">
        <v>81</v>
      </c>
      <c r="W111" s="470"/>
      <c r="X111" s="433">
        <v>1296</v>
      </c>
      <c r="Y111" s="446"/>
      <c r="Z111" s="435" t="s">
        <v>196</v>
      </c>
      <c r="AA111" s="450"/>
      <c r="AB111" s="99">
        <v>86</v>
      </c>
      <c r="AD111">
        <v>4</v>
      </c>
    </row>
    <row r="112" spans="1:30" s="35" customFormat="1" ht="17.25" customHeight="1">
      <c r="A112" s="40"/>
      <c r="B112" s="41" t="s">
        <v>2</v>
      </c>
      <c r="C112" s="56">
        <v>1</v>
      </c>
      <c r="D112" s="51" t="s">
        <v>120</v>
      </c>
      <c r="E112" s="42"/>
      <c r="F112" s="39"/>
      <c r="G112" s="250"/>
      <c r="H112" s="108">
        <f>SUM(H111:H111)</f>
        <v>1532</v>
      </c>
      <c r="I112" s="108">
        <f>SUM(I111:I111)</f>
        <v>1101</v>
      </c>
      <c r="J112" s="108">
        <f>SUM(J111:J111)</f>
        <v>1101</v>
      </c>
      <c r="K112" s="38"/>
      <c r="L112" s="51"/>
      <c r="M112" s="38"/>
      <c r="N112" s="39"/>
      <c r="O112" s="108">
        <f aca="true" t="shared" si="18" ref="O112:U112">SUM(O111:O111)</f>
        <v>633</v>
      </c>
      <c r="P112" s="108">
        <f t="shared" si="18"/>
        <v>1450</v>
      </c>
      <c r="Q112" s="108">
        <f t="shared" si="18"/>
        <v>212399</v>
      </c>
      <c r="R112" s="108">
        <f t="shared" si="18"/>
        <v>180385</v>
      </c>
      <c r="S112" s="108">
        <f t="shared" si="18"/>
        <v>144354</v>
      </c>
      <c r="T112" s="108">
        <f t="shared" si="18"/>
        <v>21600</v>
      </c>
      <c r="U112" s="108">
        <f t="shared" si="18"/>
        <v>14431</v>
      </c>
      <c r="V112" s="38"/>
      <c r="W112" s="39"/>
      <c r="X112" s="427"/>
      <c r="Y112" s="428"/>
      <c r="Z112" s="26"/>
      <c r="AA112" s="53"/>
      <c r="AB112" s="43"/>
      <c r="AD112"/>
    </row>
    <row r="113" spans="1:30" s="35" customFormat="1" ht="17.25" customHeight="1">
      <c r="A113" s="45">
        <v>87</v>
      </c>
      <c r="B113" s="46" t="s">
        <v>115</v>
      </c>
      <c r="C113" s="258" t="s">
        <v>68</v>
      </c>
      <c r="D113" s="259"/>
      <c r="E113" s="582" t="s">
        <v>189</v>
      </c>
      <c r="F113" s="583"/>
      <c r="G113" s="358">
        <v>35886</v>
      </c>
      <c r="H113" s="261">
        <v>520</v>
      </c>
      <c r="I113" s="262">
        <v>217</v>
      </c>
      <c r="J113" s="262">
        <v>195</v>
      </c>
      <c r="K113" s="461" t="s">
        <v>155</v>
      </c>
      <c r="L113" s="476"/>
      <c r="M113" s="435" t="s">
        <v>75</v>
      </c>
      <c r="N113" s="436"/>
      <c r="O113" s="263">
        <v>158</v>
      </c>
      <c r="P113" s="262">
        <v>106</v>
      </c>
      <c r="Q113" s="264">
        <v>27011</v>
      </c>
      <c r="R113" s="265">
        <v>24555</v>
      </c>
      <c r="S113" s="262">
        <f>23923+2</f>
        <v>23925</v>
      </c>
      <c r="T113" s="262">
        <v>126</v>
      </c>
      <c r="U113" s="262">
        <v>504</v>
      </c>
      <c r="V113" s="461" t="s">
        <v>81</v>
      </c>
      <c r="W113" s="470"/>
      <c r="X113" s="457">
        <v>1285</v>
      </c>
      <c r="Y113" s="458"/>
      <c r="Z113" s="461" t="s">
        <v>194</v>
      </c>
      <c r="AA113" s="462"/>
      <c r="AB113" s="47">
        <v>87</v>
      </c>
      <c r="AD113">
        <v>1</v>
      </c>
    </row>
    <row r="114" spans="1:30" s="35" customFormat="1" ht="17.25" customHeight="1">
      <c r="A114" s="45">
        <v>88</v>
      </c>
      <c r="B114" s="94" t="s">
        <v>1</v>
      </c>
      <c r="C114" s="600" t="s">
        <v>102</v>
      </c>
      <c r="D114" s="601"/>
      <c r="E114" s="603" t="s">
        <v>189</v>
      </c>
      <c r="F114" s="604"/>
      <c r="G114" s="357">
        <v>37936</v>
      </c>
      <c r="H114" s="261">
        <v>1049</v>
      </c>
      <c r="I114" s="262">
        <v>668</v>
      </c>
      <c r="J114" s="262">
        <v>601</v>
      </c>
      <c r="K114" s="461" t="s">
        <v>148</v>
      </c>
      <c r="L114" s="476"/>
      <c r="M114" s="461" t="s">
        <v>80</v>
      </c>
      <c r="N114" s="476"/>
      <c r="O114" s="263">
        <v>600</v>
      </c>
      <c r="P114" s="262">
        <v>324</v>
      </c>
      <c r="Q114" s="264">
        <v>85155</v>
      </c>
      <c r="R114" s="265">
        <v>77414</v>
      </c>
      <c r="S114" s="262">
        <f>67526+5957</f>
        <v>73483</v>
      </c>
      <c r="T114" s="262">
        <v>786</v>
      </c>
      <c r="U114" s="262">
        <v>3145</v>
      </c>
      <c r="V114" s="461" t="s">
        <v>81</v>
      </c>
      <c r="W114" s="470"/>
      <c r="X114" s="447">
        <v>1285</v>
      </c>
      <c r="Y114" s="448"/>
      <c r="Z114" s="461" t="s">
        <v>194</v>
      </c>
      <c r="AA114" s="481"/>
      <c r="AB114" s="47">
        <v>88</v>
      </c>
      <c r="AD114">
        <v>1</v>
      </c>
    </row>
    <row r="115" spans="1:30" s="35" customFormat="1" ht="17.25" customHeight="1">
      <c r="A115" s="45">
        <v>89</v>
      </c>
      <c r="B115" s="46" t="s">
        <v>1</v>
      </c>
      <c r="C115" s="600" t="s">
        <v>103</v>
      </c>
      <c r="D115" s="601"/>
      <c r="E115" s="603" t="s">
        <v>189</v>
      </c>
      <c r="F115" s="604"/>
      <c r="G115" s="260">
        <v>36526</v>
      </c>
      <c r="H115" s="261">
        <v>600</v>
      </c>
      <c r="I115" s="262">
        <v>264</v>
      </c>
      <c r="J115" s="262">
        <v>237</v>
      </c>
      <c r="K115" s="461" t="s">
        <v>155</v>
      </c>
      <c r="L115" s="476"/>
      <c r="M115" s="461" t="s">
        <v>75</v>
      </c>
      <c r="N115" s="476"/>
      <c r="O115" s="263">
        <v>253</v>
      </c>
      <c r="P115" s="262">
        <v>243</v>
      </c>
      <c r="Q115" s="264">
        <v>41583</v>
      </c>
      <c r="R115" s="265">
        <v>37803</v>
      </c>
      <c r="S115" s="262">
        <f>28292+480</f>
        <v>28772</v>
      </c>
      <c r="T115" s="262">
        <v>1806</v>
      </c>
      <c r="U115" s="262">
        <v>7225</v>
      </c>
      <c r="V115" s="461" t="s">
        <v>81</v>
      </c>
      <c r="W115" s="470"/>
      <c r="X115" s="447">
        <v>1285</v>
      </c>
      <c r="Y115" s="448"/>
      <c r="Z115" s="461" t="s">
        <v>194</v>
      </c>
      <c r="AA115" s="462"/>
      <c r="AB115" s="47">
        <v>89</v>
      </c>
      <c r="AD115">
        <v>1</v>
      </c>
    </row>
    <row r="116" spans="1:30" s="35" customFormat="1" ht="17.25" customHeight="1">
      <c r="A116" s="45">
        <v>90</v>
      </c>
      <c r="B116" s="46" t="s">
        <v>1</v>
      </c>
      <c r="C116" s="258" t="s">
        <v>69</v>
      </c>
      <c r="D116" s="259"/>
      <c r="E116" s="582" t="s">
        <v>189</v>
      </c>
      <c r="F116" s="583"/>
      <c r="G116" s="260">
        <v>29677</v>
      </c>
      <c r="H116" s="261">
        <v>390</v>
      </c>
      <c r="I116" s="262">
        <v>129</v>
      </c>
      <c r="J116" s="262">
        <v>116</v>
      </c>
      <c r="K116" s="461" t="s">
        <v>155</v>
      </c>
      <c r="L116" s="476"/>
      <c r="M116" s="461" t="s">
        <v>75</v>
      </c>
      <c r="N116" s="476"/>
      <c r="O116" s="263">
        <v>153</v>
      </c>
      <c r="P116" s="262">
        <v>153</v>
      </c>
      <c r="Q116" s="264">
        <v>51365</v>
      </c>
      <c r="R116" s="265">
        <v>46695</v>
      </c>
      <c r="S116" s="262">
        <f>15541+30733</f>
        <v>46274</v>
      </c>
      <c r="T116" s="262">
        <v>84</v>
      </c>
      <c r="U116" s="262">
        <v>337</v>
      </c>
      <c r="V116" s="461" t="s">
        <v>81</v>
      </c>
      <c r="W116" s="470"/>
      <c r="X116" s="447">
        <v>1285</v>
      </c>
      <c r="Y116" s="448"/>
      <c r="Z116" s="461" t="s">
        <v>194</v>
      </c>
      <c r="AA116" s="462"/>
      <c r="AB116" s="47">
        <v>90</v>
      </c>
      <c r="AD116">
        <v>1</v>
      </c>
    </row>
    <row r="117" spans="1:30" s="35" customFormat="1" ht="17.25" customHeight="1">
      <c r="A117" s="45">
        <v>91</v>
      </c>
      <c r="B117" s="46" t="s">
        <v>1</v>
      </c>
      <c r="C117" s="258" t="s">
        <v>70</v>
      </c>
      <c r="D117" s="259"/>
      <c r="E117" s="582" t="s">
        <v>189</v>
      </c>
      <c r="F117" s="583"/>
      <c r="G117" s="289">
        <v>33329</v>
      </c>
      <c r="H117" s="261">
        <v>323</v>
      </c>
      <c r="I117" s="262">
        <v>112</v>
      </c>
      <c r="J117" s="262">
        <v>100</v>
      </c>
      <c r="K117" s="461" t="s">
        <v>155</v>
      </c>
      <c r="L117" s="476"/>
      <c r="M117" s="461" t="s">
        <v>75</v>
      </c>
      <c r="N117" s="476"/>
      <c r="O117" s="263">
        <v>101</v>
      </c>
      <c r="P117" s="262">
        <v>101</v>
      </c>
      <c r="Q117" s="264">
        <v>14782</v>
      </c>
      <c r="R117" s="265">
        <v>13438</v>
      </c>
      <c r="S117" s="262">
        <f>12981+13</f>
        <v>12994</v>
      </c>
      <c r="T117" s="262">
        <v>89</v>
      </c>
      <c r="U117" s="262">
        <v>355</v>
      </c>
      <c r="V117" s="461" t="s">
        <v>81</v>
      </c>
      <c r="W117" s="470"/>
      <c r="X117" s="447">
        <v>1285</v>
      </c>
      <c r="Y117" s="448"/>
      <c r="Z117" s="461" t="s">
        <v>194</v>
      </c>
      <c r="AA117" s="462"/>
      <c r="AB117" s="47">
        <v>91</v>
      </c>
      <c r="AD117">
        <v>1</v>
      </c>
    </row>
    <row r="118" spans="1:30" s="35" customFormat="1" ht="17.25" customHeight="1">
      <c r="A118" s="45">
        <v>92</v>
      </c>
      <c r="B118" s="46" t="s">
        <v>1</v>
      </c>
      <c r="C118" s="258" t="s">
        <v>71</v>
      </c>
      <c r="D118" s="259"/>
      <c r="E118" s="582" t="s">
        <v>189</v>
      </c>
      <c r="F118" s="583"/>
      <c r="G118" s="289">
        <v>34060</v>
      </c>
      <c r="H118" s="261">
        <v>112</v>
      </c>
      <c r="I118" s="262">
        <v>40</v>
      </c>
      <c r="J118" s="262">
        <v>36</v>
      </c>
      <c r="K118" s="461" t="s">
        <v>155</v>
      </c>
      <c r="L118" s="476"/>
      <c r="M118" s="461" t="s">
        <v>75</v>
      </c>
      <c r="N118" s="476"/>
      <c r="O118" s="263">
        <v>59</v>
      </c>
      <c r="P118" s="262">
        <v>59</v>
      </c>
      <c r="Q118" s="264">
        <v>11660</v>
      </c>
      <c r="R118" s="265">
        <v>10600</v>
      </c>
      <c r="S118" s="262">
        <f>3272+4947</f>
        <v>8219</v>
      </c>
      <c r="T118" s="262">
        <v>476</v>
      </c>
      <c r="U118" s="262">
        <v>1905</v>
      </c>
      <c r="V118" s="461" t="s">
        <v>81</v>
      </c>
      <c r="W118" s="470"/>
      <c r="X118" s="447">
        <v>1285</v>
      </c>
      <c r="Y118" s="448"/>
      <c r="Z118" s="461" t="s">
        <v>194</v>
      </c>
      <c r="AA118" s="462"/>
      <c r="AB118" s="47">
        <v>92</v>
      </c>
      <c r="AD118">
        <v>1</v>
      </c>
    </row>
    <row r="119" spans="1:30" s="35" customFormat="1" ht="17.25" customHeight="1">
      <c r="A119" s="45">
        <v>93</v>
      </c>
      <c r="B119" s="49" t="s">
        <v>1</v>
      </c>
      <c r="C119" s="276" t="s">
        <v>72</v>
      </c>
      <c r="D119" s="277"/>
      <c r="E119" s="582" t="s">
        <v>189</v>
      </c>
      <c r="F119" s="583"/>
      <c r="G119" s="415">
        <v>34820</v>
      </c>
      <c r="H119" s="279">
        <v>135</v>
      </c>
      <c r="I119" s="280">
        <v>41</v>
      </c>
      <c r="J119" s="280">
        <v>36</v>
      </c>
      <c r="K119" s="479" t="s">
        <v>142</v>
      </c>
      <c r="L119" s="566"/>
      <c r="M119" s="479" t="s">
        <v>75</v>
      </c>
      <c r="N119" s="566"/>
      <c r="O119" s="281">
        <v>67</v>
      </c>
      <c r="P119" s="280">
        <v>67</v>
      </c>
      <c r="Q119" s="282">
        <v>5381</v>
      </c>
      <c r="R119" s="265">
        <v>4892</v>
      </c>
      <c r="S119" s="262">
        <f>3887+64</f>
        <v>3951</v>
      </c>
      <c r="T119" s="280">
        <v>188</v>
      </c>
      <c r="U119" s="280">
        <v>753</v>
      </c>
      <c r="V119" s="461" t="s">
        <v>81</v>
      </c>
      <c r="W119" s="470"/>
      <c r="X119" s="611">
        <v>1285</v>
      </c>
      <c r="Y119" s="612"/>
      <c r="Z119" s="479" t="s">
        <v>194</v>
      </c>
      <c r="AA119" s="480"/>
      <c r="AB119" s="47">
        <v>93</v>
      </c>
      <c r="AD119">
        <v>1</v>
      </c>
    </row>
    <row r="120" spans="1:28" s="35" customFormat="1" ht="17.25" customHeight="1" thickBot="1">
      <c r="A120" s="103"/>
      <c r="B120" s="143" t="s">
        <v>2</v>
      </c>
      <c r="C120" s="185">
        <f>COUNTA(C113:C119)</f>
        <v>7</v>
      </c>
      <c r="D120" s="178" t="s">
        <v>120</v>
      </c>
      <c r="E120" s="186"/>
      <c r="F120" s="180"/>
      <c r="G120" s="251"/>
      <c r="H120" s="181">
        <f>SUM(H113:H119)</f>
        <v>3129</v>
      </c>
      <c r="I120" s="181">
        <f>SUM(I113:I119)</f>
        <v>1471</v>
      </c>
      <c r="J120" s="181">
        <f>SUM(J113:J119)</f>
        <v>1321</v>
      </c>
      <c r="K120" s="179"/>
      <c r="L120" s="178"/>
      <c r="M120" s="179"/>
      <c r="N120" s="180"/>
      <c r="O120" s="182">
        <f aca="true" t="shared" si="19" ref="O120:U120">SUM(O113:O119)</f>
        <v>1391</v>
      </c>
      <c r="P120" s="181">
        <f t="shared" si="19"/>
        <v>1053</v>
      </c>
      <c r="Q120" s="181">
        <f t="shared" si="19"/>
        <v>236937</v>
      </c>
      <c r="R120" s="181">
        <f t="shared" si="19"/>
        <v>215397</v>
      </c>
      <c r="S120" s="187">
        <f t="shared" si="19"/>
        <v>197618</v>
      </c>
      <c r="T120" s="181">
        <f t="shared" si="19"/>
        <v>3555</v>
      </c>
      <c r="U120" s="181">
        <f t="shared" si="19"/>
        <v>14224</v>
      </c>
      <c r="V120" s="179"/>
      <c r="W120" s="180"/>
      <c r="X120" s="427"/>
      <c r="Y120" s="428"/>
      <c r="Z120" s="188"/>
      <c r="AA120" s="184"/>
      <c r="AB120" s="171"/>
    </row>
    <row r="121" spans="1:28" s="35" customFormat="1" ht="17.25" customHeight="1">
      <c r="A121" s="115"/>
      <c r="B121" s="139" t="s">
        <v>153</v>
      </c>
      <c r="C121" s="189">
        <f>SUM(C9+C12+C25+C28+C43+C61+C64+C69+C71+C73+C80+C85+C87+C91+C93+C104+C106+C110+C112+C120)</f>
        <v>93</v>
      </c>
      <c r="D121" s="190" t="s">
        <v>120</v>
      </c>
      <c r="E121" s="191" t="s">
        <v>191</v>
      </c>
      <c r="F121" s="192">
        <f>COUNTIF(E8:E119,"*公営*")</f>
        <v>92</v>
      </c>
      <c r="G121" s="252"/>
      <c r="H121" s="193">
        <f>SUM(H120,H112,H110,H106,H104,H93,H91,H87,H85,H80,H73,H71,H69,H64,H61,H43,H28,H25,H12,H9)</f>
        <v>61353</v>
      </c>
      <c r="I121" s="193">
        <f>SUM(I120,I112,I110,I106,I104,I93,I91,I87,I85,I80,I73,I71,I69,I64,I61,I43,I28,I25,I12,I9)</f>
        <v>37218</v>
      </c>
      <c r="J121" s="193">
        <f>SUM(J120,J112,J110,J106,J104,J93,J91,J87,J85,J80,J73,J71,J69,J64,J61,J43,J28,J25,J12,J9)</f>
        <v>33138</v>
      </c>
      <c r="K121" s="194" t="s">
        <v>110</v>
      </c>
      <c r="L121" s="195">
        <f>COUNTIF(K8:K119,"*ダ直*")</f>
        <v>3</v>
      </c>
      <c r="M121" s="194" t="s">
        <v>106</v>
      </c>
      <c r="N121" s="195">
        <f>COUNTIF(M8:M119,"*緩*")</f>
        <v>45</v>
      </c>
      <c r="O121" s="196">
        <f aca="true" t="shared" si="20" ref="O121:U121">SUM(O120,O112,O110,O106,O104,O93,O91,O87,O85,O80,O73,O71,O69,O64,O61,O43,O28,O25,O12,O9)</f>
        <v>24852</v>
      </c>
      <c r="P121" s="193">
        <f t="shared" si="20"/>
        <v>17522</v>
      </c>
      <c r="Q121" s="193">
        <f t="shared" si="20"/>
        <v>5325230</v>
      </c>
      <c r="R121" s="193">
        <f t="shared" si="20"/>
        <v>4069758</v>
      </c>
      <c r="S121" s="193">
        <f t="shared" si="20"/>
        <v>3610681</v>
      </c>
      <c r="T121" s="193">
        <f t="shared" si="20"/>
        <v>144728</v>
      </c>
      <c r="U121" s="193">
        <f t="shared" si="20"/>
        <v>313935</v>
      </c>
      <c r="V121" s="197" t="s">
        <v>92</v>
      </c>
      <c r="W121" s="198">
        <f>COUNTIF(V8:W119,"自己・奈広")</f>
        <v>89</v>
      </c>
      <c r="X121" s="199" t="s">
        <v>202</v>
      </c>
      <c r="Y121" s="257">
        <f>'水道料金(印刷せず）'!D103</f>
        <v>1642.0537634408602</v>
      </c>
      <c r="Z121" s="200" t="s">
        <v>198</v>
      </c>
      <c r="AA121" s="201">
        <f>COUNTIF(Z8:Z119,"用途別")</f>
        <v>23</v>
      </c>
      <c r="AB121" s="115"/>
    </row>
    <row r="122" spans="1:28" s="35" customFormat="1" ht="17.25" customHeight="1">
      <c r="A122" s="92"/>
      <c r="B122" s="140"/>
      <c r="C122" s="202"/>
      <c r="D122" s="91"/>
      <c r="E122" s="144" t="s">
        <v>117</v>
      </c>
      <c r="F122" s="203">
        <f>COUNTIF(E8:E119,"*私営*")</f>
        <v>1</v>
      </c>
      <c r="G122" s="253"/>
      <c r="H122" s="107"/>
      <c r="I122" s="107"/>
      <c r="J122" s="107"/>
      <c r="K122" s="204" t="s">
        <v>111</v>
      </c>
      <c r="L122" s="205">
        <f>COUNTIF(K8:K119,"*ダ放*")</f>
        <v>1</v>
      </c>
      <c r="M122" s="204" t="s">
        <v>107</v>
      </c>
      <c r="N122" s="205">
        <f>COUNTIF(M8:M119,"*急*")</f>
        <v>36</v>
      </c>
      <c r="O122" s="110"/>
      <c r="P122" s="107"/>
      <c r="Q122" s="206"/>
      <c r="R122" s="176"/>
      <c r="S122" s="176"/>
      <c r="T122" s="107"/>
      <c r="U122" s="110"/>
      <c r="V122" s="207" t="s">
        <v>150</v>
      </c>
      <c r="W122" s="208">
        <f>COUNTIF(V8:V119,"自己・他事業")</f>
        <v>0</v>
      </c>
      <c r="X122" s="209" t="s">
        <v>203</v>
      </c>
      <c r="Y122" s="210">
        <f>'水道料金(印刷せず）'!D104</f>
        <v>250</v>
      </c>
      <c r="Z122" s="211" t="s">
        <v>199</v>
      </c>
      <c r="AA122" s="212">
        <f>COUNTIF(Z8:Z119,"口径別")</f>
        <v>25</v>
      </c>
      <c r="AB122" s="92"/>
    </row>
    <row r="123" spans="1:28" s="35" customFormat="1" ht="17.25" customHeight="1">
      <c r="A123" s="92"/>
      <c r="B123" s="140"/>
      <c r="C123" s="202"/>
      <c r="D123" s="91"/>
      <c r="E123" s="144"/>
      <c r="F123" s="203"/>
      <c r="G123" s="253"/>
      <c r="H123" s="107"/>
      <c r="I123" s="107"/>
      <c r="J123" s="107"/>
      <c r="K123" s="204" t="s">
        <v>155</v>
      </c>
      <c r="L123" s="205">
        <f>COUNTIF(K8:K119,"*表*")</f>
        <v>63</v>
      </c>
      <c r="M123" s="204" t="s">
        <v>108</v>
      </c>
      <c r="N123" s="205">
        <f>COUNTIF(M8:M119,"*活*")</f>
        <v>1</v>
      </c>
      <c r="O123" s="110"/>
      <c r="P123" s="107"/>
      <c r="Q123" s="206"/>
      <c r="R123" s="176"/>
      <c r="S123" s="176"/>
      <c r="T123" s="107"/>
      <c r="U123" s="110"/>
      <c r="V123" s="207" t="s">
        <v>105</v>
      </c>
      <c r="W123" s="208">
        <f>COUNTIF(V8:V119,"自己・西和")</f>
        <v>2</v>
      </c>
      <c r="X123" s="209" t="s">
        <v>204</v>
      </c>
      <c r="Y123" s="210">
        <f>'水道料金(印刷せず）'!D105</f>
        <v>3240</v>
      </c>
      <c r="Z123" s="211" t="s">
        <v>200</v>
      </c>
      <c r="AA123" s="212">
        <f>COUNTIF(Z8:Z119,"単一制")</f>
        <v>15</v>
      </c>
      <c r="AB123" s="92"/>
    </row>
    <row r="124" spans="1:28" s="35" customFormat="1" ht="17.25" customHeight="1">
      <c r="A124" s="92"/>
      <c r="B124" s="140"/>
      <c r="C124" s="202"/>
      <c r="D124" s="91"/>
      <c r="E124" s="144"/>
      <c r="F124" s="203"/>
      <c r="G124" s="253"/>
      <c r="H124" s="107"/>
      <c r="I124" s="107"/>
      <c r="J124" s="107"/>
      <c r="K124" s="204" t="s">
        <v>79</v>
      </c>
      <c r="L124" s="205">
        <f>COUNTIF(K8:K119,"*伏*")</f>
        <v>11</v>
      </c>
      <c r="M124" s="204" t="s">
        <v>80</v>
      </c>
      <c r="N124" s="205">
        <f>COUNTIF(M8:M119,"*膜*")</f>
        <v>12</v>
      </c>
      <c r="O124" s="110"/>
      <c r="P124" s="107"/>
      <c r="Q124" s="206"/>
      <c r="R124" s="176"/>
      <c r="S124" s="176"/>
      <c r="T124" s="107"/>
      <c r="U124" s="107"/>
      <c r="V124" s="207" t="s">
        <v>211</v>
      </c>
      <c r="W124" s="208">
        <f>COUNTIF(V8:V119,"自己・登録")</f>
        <v>0</v>
      </c>
      <c r="X124" s="110"/>
      <c r="Y124" s="210"/>
      <c r="Z124" s="211" t="s">
        <v>201</v>
      </c>
      <c r="AA124" s="212">
        <f>COUNTIF(Z8:Z119,"定額制")</f>
        <v>28</v>
      </c>
      <c r="AB124" s="92"/>
    </row>
    <row r="125" spans="1:28" s="35" customFormat="1" ht="17.25" customHeight="1">
      <c r="A125" s="92"/>
      <c r="B125" s="140"/>
      <c r="C125" s="202"/>
      <c r="D125" s="213"/>
      <c r="E125" s="144"/>
      <c r="F125" s="203"/>
      <c r="G125" s="254"/>
      <c r="H125" s="107"/>
      <c r="I125" s="107"/>
      <c r="J125" s="107"/>
      <c r="K125" s="204" t="s">
        <v>112</v>
      </c>
      <c r="L125" s="205">
        <f>COUNTIF(K8:K119,"*浅*")</f>
        <v>5</v>
      </c>
      <c r="M125" s="204" t="s">
        <v>109</v>
      </c>
      <c r="N125" s="205">
        <f>COUNTIF(M8:M119,"*消*")</f>
        <v>1</v>
      </c>
      <c r="O125" s="110"/>
      <c r="P125" s="107"/>
      <c r="Q125" s="176"/>
      <c r="R125" s="176"/>
      <c r="S125" s="176"/>
      <c r="T125" s="107"/>
      <c r="U125" s="107"/>
      <c r="V125" s="207" t="s">
        <v>104</v>
      </c>
      <c r="W125" s="208">
        <f>COUNTIF(V8:V119,"自己・保健・登録")</f>
        <v>0</v>
      </c>
      <c r="X125" s="110"/>
      <c r="Y125" s="210"/>
      <c r="Z125" s="211" t="s">
        <v>255</v>
      </c>
      <c r="AA125" s="212">
        <f>COUNTIF(Z8:Z119,"その他")</f>
        <v>2</v>
      </c>
      <c r="AB125" s="92"/>
    </row>
    <row r="126" spans="1:28" s="35" customFormat="1" ht="17.25" customHeight="1">
      <c r="A126" s="92"/>
      <c r="B126" s="140"/>
      <c r="C126" s="202"/>
      <c r="D126" s="91"/>
      <c r="E126" s="144"/>
      <c r="F126" s="203"/>
      <c r="G126" s="254"/>
      <c r="H126" s="107"/>
      <c r="I126" s="107"/>
      <c r="J126" s="107"/>
      <c r="K126" s="204" t="s">
        <v>90</v>
      </c>
      <c r="L126" s="205">
        <f>COUNTIF(K8:K119,"*深*")</f>
        <v>8</v>
      </c>
      <c r="M126" s="204"/>
      <c r="N126" s="205"/>
      <c r="O126" s="110"/>
      <c r="P126" s="107"/>
      <c r="Q126" s="206"/>
      <c r="R126" s="176"/>
      <c r="S126" s="176"/>
      <c r="T126" s="107"/>
      <c r="U126" s="107"/>
      <c r="V126" s="44" t="s">
        <v>212</v>
      </c>
      <c r="W126" s="214">
        <f>COUNTIF(V8:V119,"自己・指定・奈広")</f>
        <v>0</v>
      </c>
      <c r="X126" s="110"/>
      <c r="Y126" s="210"/>
      <c r="Z126" s="211"/>
      <c r="AA126" s="215"/>
      <c r="AB126" s="92"/>
    </row>
    <row r="127" spans="1:28" s="35" customFormat="1" ht="17.25" customHeight="1">
      <c r="A127" s="92"/>
      <c r="B127" s="140"/>
      <c r="C127" s="202"/>
      <c r="D127" s="91"/>
      <c r="E127" s="144"/>
      <c r="F127" s="203"/>
      <c r="G127" s="254"/>
      <c r="H127" s="107"/>
      <c r="I127" s="107"/>
      <c r="J127" s="107"/>
      <c r="K127" s="204" t="s">
        <v>248</v>
      </c>
      <c r="L127" s="205">
        <f>COUNTIF(K8:K119,"*原*")</f>
        <v>4</v>
      </c>
      <c r="M127" s="204"/>
      <c r="N127" s="205"/>
      <c r="O127" s="110"/>
      <c r="P127" s="107"/>
      <c r="Q127" s="206"/>
      <c r="R127" s="176"/>
      <c r="S127" s="176"/>
      <c r="T127" s="107"/>
      <c r="U127" s="107"/>
      <c r="V127" s="44" t="s">
        <v>213</v>
      </c>
      <c r="W127" s="214">
        <f>COUNTIF(V8:V119,"自己・保健・指定")</f>
        <v>1</v>
      </c>
      <c r="X127" s="110"/>
      <c r="Y127" s="210"/>
      <c r="Z127" s="211"/>
      <c r="AA127" s="215"/>
      <c r="AB127" s="92"/>
    </row>
    <row r="128" spans="1:28" s="35" customFormat="1" ht="17.25" customHeight="1">
      <c r="A128" s="92"/>
      <c r="B128" s="140"/>
      <c r="C128" s="202"/>
      <c r="D128" s="91"/>
      <c r="E128" s="144"/>
      <c r="F128" s="203"/>
      <c r="G128" s="254"/>
      <c r="H128" s="107"/>
      <c r="I128" s="107"/>
      <c r="J128" s="107"/>
      <c r="K128" s="204" t="s">
        <v>113</v>
      </c>
      <c r="L128" s="205">
        <f>COUNTIF(K8:K119,"*浄*")</f>
        <v>8</v>
      </c>
      <c r="M128" s="204"/>
      <c r="N128" s="203"/>
      <c r="O128" s="110"/>
      <c r="P128" s="107"/>
      <c r="Q128" s="176"/>
      <c r="R128" s="176"/>
      <c r="S128" s="176"/>
      <c r="T128" s="107"/>
      <c r="U128" s="107"/>
      <c r="V128" s="207" t="s">
        <v>168</v>
      </c>
      <c r="W128" s="208">
        <f>COUNTIF(V8:W119,"自己")</f>
        <v>1</v>
      </c>
      <c r="X128" s="110"/>
      <c r="Y128" s="210"/>
      <c r="Z128" s="216"/>
      <c r="AA128" s="215"/>
      <c r="AB128" s="92"/>
    </row>
    <row r="129" spans="1:28" s="35" customFormat="1" ht="17.25" customHeight="1">
      <c r="A129" s="92"/>
      <c r="B129" s="140"/>
      <c r="C129" s="202"/>
      <c r="D129" s="91"/>
      <c r="E129" s="144"/>
      <c r="F129" s="203"/>
      <c r="G129" s="254"/>
      <c r="H129" s="107"/>
      <c r="I129" s="107"/>
      <c r="J129" s="107"/>
      <c r="K129" s="204" t="s">
        <v>249</v>
      </c>
      <c r="L129" s="205">
        <f>COUNTIF(K8:K119,"*湧*")</f>
        <v>0</v>
      </c>
      <c r="M129" s="204"/>
      <c r="N129" s="203"/>
      <c r="O129" s="110"/>
      <c r="P129" s="107"/>
      <c r="Q129" s="176"/>
      <c r="R129" s="176"/>
      <c r="S129" s="176"/>
      <c r="T129" s="107"/>
      <c r="U129" s="107"/>
      <c r="V129" s="207" t="s">
        <v>254</v>
      </c>
      <c r="W129" s="208">
        <f>COUNTIF(V9:V120,"奈広・指定")</f>
        <v>0</v>
      </c>
      <c r="X129" s="110"/>
      <c r="Y129" s="210"/>
      <c r="Z129" s="216"/>
      <c r="AA129" s="215"/>
      <c r="AB129" s="92"/>
    </row>
    <row r="130" spans="1:28" s="35" customFormat="1" ht="17.25" customHeight="1" thickBot="1">
      <c r="A130" s="116"/>
      <c r="B130" s="141"/>
      <c r="C130" s="217"/>
      <c r="D130" s="218"/>
      <c r="E130" s="219"/>
      <c r="F130" s="220"/>
      <c r="G130" s="255"/>
      <c r="H130" s="221"/>
      <c r="I130" s="221"/>
      <c r="J130" s="221"/>
      <c r="K130" s="222" t="s">
        <v>222</v>
      </c>
      <c r="L130" s="223">
        <f>COUNTIF(K8:K119,"*他*")</f>
        <v>1</v>
      </c>
      <c r="M130" s="222"/>
      <c r="N130" s="220"/>
      <c r="O130" s="224"/>
      <c r="P130" s="221"/>
      <c r="Q130" s="225"/>
      <c r="R130" s="225"/>
      <c r="S130" s="225"/>
      <c r="T130" s="221"/>
      <c r="U130" s="221"/>
      <c r="V130" s="222"/>
      <c r="W130" s="226"/>
      <c r="X130" s="224"/>
      <c r="Y130" s="227"/>
      <c r="Z130" s="228"/>
      <c r="AA130" s="229"/>
      <c r="AB130" s="116"/>
    </row>
    <row r="131" spans="1:28" s="35" customFormat="1" ht="9.75" customHeight="1">
      <c r="A131" s="142"/>
      <c r="B131" s="142"/>
      <c r="C131" s="145"/>
      <c r="D131" s="146"/>
      <c r="E131" s="144"/>
      <c r="F131" s="147"/>
      <c r="G131" s="148"/>
      <c r="H131" s="149"/>
      <c r="I131" s="149"/>
      <c r="J131" s="149"/>
      <c r="K131" s="144"/>
      <c r="L131" s="147"/>
      <c r="M131" s="144"/>
      <c r="N131" s="147"/>
      <c r="O131" s="149"/>
      <c r="P131" s="149"/>
      <c r="Q131" s="150"/>
      <c r="R131" s="150"/>
      <c r="S131" s="150"/>
      <c r="T131" s="149"/>
      <c r="U131" s="149"/>
      <c r="V131" s="146"/>
      <c r="W131" s="145"/>
      <c r="X131" s="149"/>
      <c r="Y131" s="149"/>
      <c r="Z131" s="151"/>
      <c r="AA131" s="152"/>
      <c r="AB131" s="142"/>
    </row>
    <row r="132" spans="1:28" s="35" customFormat="1" ht="17.25" customHeight="1">
      <c r="A132" s="614" t="s">
        <v>149</v>
      </c>
      <c r="B132" s="608"/>
      <c r="C132" s="146"/>
      <c r="D132" s="146"/>
      <c r="E132" s="142"/>
      <c r="F132" s="142"/>
      <c r="G132" s="30"/>
      <c r="H132" s="154"/>
      <c r="I132" s="154"/>
      <c r="J132" s="154"/>
      <c r="K132" s="146"/>
      <c r="L132" s="146"/>
      <c r="M132" s="146"/>
      <c r="N132" s="146"/>
      <c r="O132" s="607" t="s">
        <v>187</v>
      </c>
      <c r="P132" s="608"/>
      <c r="Q132" s="155"/>
      <c r="R132" s="150"/>
      <c r="S132" s="150"/>
      <c r="T132" s="154"/>
      <c r="U132" s="154"/>
      <c r="V132" s="146"/>
      <c r="W132" s="146"/>
      <c r="X132" s="154"/>
      <c r="Y132" s="154"/>
      <c r="Z132" s="156"/>
      <c r="AA132" s="157"/>
      <c r="AB132" s="142"/>
    </row>
    <row r="133" spans="1:28" s="35" customFormat="1" ht="17.25" customHeight="1">
      <c r="A133" s="614" t="s">
        <v>165</v>
      </c>
      <c r="B133" s="614"/>
      <c r="C133" s="614"/>
      <c r="D133" s="614"/>
      <c r="E133" s="614"/>
      <c r="F133" s="614"/>
      <c r="G133" s="614"/>
      <c r="H133" s="614"/>
      <c r="I133" s="614"/>
      <c r="J133" s="614"/>
      <c r="K133" s="153"/>
      <c r="L133" s="153"/>
      <c r="M133" s="153"/>
      <c r="N133" s="153"/>
      <c r="O133" s="609" t="s">
        <v>188</v>
      </c>
      <c r="P133" s="610"/>
      <c r="Q133" s="610"/>
      <c r="R133" s="610"/>
      <c r="S133" s="610"/>
      <c r="T133" s="610"/>
      <c r="U133" s="610"/>
      <c r="V133" s="610"/>
      <c r="W133" s="610"/>
      <c r="X133" s="610"/>
      <c r="Y133" s="610"/>
      <c r="Z133" s="610"/>
      <c r="AA133" s="610"/>
      <c r="AB133" s="610"/>
    </row>
    <row r="134" spans="1:28" s="35" customFormat="1" ht="17.25" customHeight="1">
      <c r="A134" s="613" t="s">
        <v>119</v>
      </c>
      <c r="B134" s="608"/>
      <c r="C134" s="146"/>
      <c r="D134" s="146"/>
      <c r="E134" s="142"/>
      <c r="F134" s="142"/>
      <c r="G134" s="30"/>
      <c r="H134" s="154"/>
      <c r="I134" s="154"/>
      <c r="J134" s="154"/>
      <c r="K134" s="158"/>
      <c r="L134" s="159"/>
      <c r="M134" s="44"/>
      <c r="N134" s="44"/>
      <c r="O134" s="154"/>
      <c r="P134" s="154"/>
      <c r="Q134" s="155"/>
      <c r="R134" s="150"/>
      <c r="S134" s="150"/>
      <c r="T134" s="154"/>
      <c r="U134" s="154"/>
      <c r="V134" s="146"/>
      <c r="W134" s="146"/>
      <c r="X134" s="154"/>
      <c r="Y134" s="154"/>
      <c r="Z134" s="156"/>
      <c r="AA134" s="157"/>
      <c r="AB134" s="142"/>
    </row>
    <row r="135" spans="1:28" s="35" customFormat="1" ht="17.25" customHeight="1">
      <c r="A135" s="613" t="s">
        <v>118</v>
      </c>
      <c r="B135" s="608"/>
      <c r="C135" s="608"/>
      <c r="D135" s="608"/>
      <c r="E135" s="608"/>
      <c r="F135" s="608"/>
      <c r="G135" s="608"/>
      <c r="H135" s="154"/>
      <c r="I135" s="154"/>
      <c r="J135" s="154"/>
      <c r="K135" s="158"/>
      <c r="L135" s="159"/>
      <c r="M135" s="44"/>
      <c r="N135" s="44"/>
      <c r="O135" s="154"/>
      <c r="P135" s="154"/>
      <c r="Q135" s="150"/>
      <c r="R135" s="150"/>
      <c r="S135" s="150"/>
      <c r="T135" s="154"/>
      <c r="U135" s="154"/>
      <c r="V135" s="146"/>
      <c r="W135" s="146"/>
      <c r="X135" s="154"/>
      <c r="Y135" s="154"/>
      <c r="Z135" s="156"/>
      <c r="AA135" s="157"/>
      <c r="AB135" s="142"/>
    </row>
    <row r="136" spans="2:28" ht="17.25" customHeight="1">
      <c r="B136" s="32"/>
      <c r="C136" s="2"/>
      <c r="D136" s="2"/>
      <c r="E136" s="3"/>
      <c r="F136" s="3"/>
      <c r="K136" s="10"/>
      <c r="L136" s="165">
        <f>SUM(L126:L130)</f>
        <v>21</v>
      </c>
      <c r="M136" s="7"/>
      <c r="N136" s="164">
        <f>SUM(N123:N125)</f>
        <v>14</v>
      </c>
      <c r="V136" s="2"/>
      <c r="W136" s="2"/>
      <c r="AB136" s="3"/>
    </row>
    <row r="137" spans="1:12" ht="17.25" customHeight="1">
      <c r="A137" s="9"/>
      <c r="K137" s="7"/>
      <c r="L137" s="7"/>
    </row>
    <row r="138" spans="1:23" ht="17.25" customHeight="1">
      <c r="A138" s="9"/>
      <c r="V138" s="52"/>
      <c r="W138" s="82"/>
    </row>
    <row r="139" spans="22:23" ht="17.25" customHeight="1">
      <c r="V139" s="52"/>
      <c r="W139" s="82"/>
    </row>
    <row r="140" spans="22:23" ht="17.25" customHeight="1">
      <c r="V140" s="52"/>
      <c r="W140" s="82"/>
    </row>
    <row r="141" spans="22:23" ht="17.25" customHeight="1">
      <c r="V141" s="52"/>
      <c r="W141" s="82"/>
    </row>
    <row r="142" ht="17.25" customHeight="1"/>
    <row r="143" ht="17.25" customHeight="1"/>
    <row r="144" ht="17.25" customHeight="1"/>
    <row r="145" ht="17.25" customHeight="1"/>
    <row r="146" ht="17.25" customHeight="1"/>
    <row r="147" ht="17.25" customHeight="1"/>
    <row r="148" ht="17.25" customHeight="1"/>
    <row r="149" ht="17.25" customHeight="1"/>
    <row r="150" ht="17.25" customHeight="1"/>
  </sheetData>
  <sheetProtection/>
  <mergeCells count="609">
    <mergeCell ref="M100:N100"/>
    <mergeCell ref="V100:W100"/>
    <mergeCell ref="Z100:AA100"/>
    <mergeCell ref="X100:Y100"/>
    <mergeCell ref="A135:G135"/>
    <mergeCell ref="A132:B132"/>
    <mergeCell ref="A134:B134"/>
    <mergeCell ref="A133:J133"/>
    <mergeCell ref="C115:D115"/>
    <mergeCell ref="E115:F115"/>
    <mergeCell ref="K113:L113"/>
    <mergeCell ref="K116:L116"/>
    <mergeCell ref="K115:L115"/>
    <mergeCell ref="O133:AB133"/>
    <mergeCell ref="X119:Y119"/>
    <mergeCell ref="X115:Y115"/>
    <mergeCell ref="X116:Y116"/>
    <mergeCell ref="X117:Y117"/>
    <mergeCell ref="V119:W119"/>
    <mergeCell ref="V115:W115"/>
    <mergeCell ref="M114:N114"/>
    <mergeCell ref="V113:W113"/>
    <mergeCell ref="V116:W116"/>
    <mergeCell ref="V118:W118"/>
    <mergeCell ref="M115:N115"/>
    <mergeCell ref="M116:N116"/>
    <mergeCell ref="V117:W117"/>
    <mergeCell ref="O132:P132"/>
    <mergeCell ref="E119:F119"/>
    <mergeCell ref="E116:F116"/>
    <mergeCell ref="E117:F117"/>
    <mergeCell ref="E118:F118"/>
    <mergeCell ref="M118:N118"/>
    <mergeCell ref="M119:N119"/>
    <mergeCell ref="M117:N117"/>
    <mergeCell ref="K117:L117"/>
    <mergeCell ref="K118:L118"/>
    <mergeCell ref="E98:F98"/>
    <mergeCell ref="E99:F99"/>
    <mergeCell ref="E101:F101"/>
    <mergeCell ref="E105:F105"/>
    <mergeCell ref="E113:F113"/>
    <mergeCell ref="E114:F114"/>
    <mergeCell ref="E103:F103"/>
    <mergeCell ref="E100:F100"/>
    <mergeCell ref="E111:F111"/>
    <mergeCell ref="E102:F102"/>
    <mergeCell ref="C114:D114"/>
    <mergeCell ref="E107:F107"/>
    <mergeCell ref="E108:F108"/>
    <mergeCell ref="E109:F109"/>
    <mergeCell ref="E86:F86"/>
    <mergeCell ref="E97:F97"/>
    <mergeCell ref="E88:F88"/>
    <mergeCell ref="E89:F89"/>
    <mergeCell ref="E92:F92"/>
    <mergeCell ref="E90:F90"/>
    <mergeCell ref="E94:F94"/>
    <mergeCell ref="E95:F95"/>
    <mergeCell ref="E96:F96"/>
    <mergeCell ref="E78:F78"/>
    <mergeCell ref="E81:F81"/>
    <mergeCell ref="E82:F82"/>
    <mergeCell ref="E79:F79"/>
    <mergeCell ref="E83:F83"/>
    <mergeCell ref="E84:F84"/>
    <mergeCell ref="E70:F70"/>
    <mergeCell ref="E72:F72"/>
    <mergeCell ref="E74:F74"/>
    <mergeCell ref="E75:F75"/>
    <mergeCell ref="E76:F76"/>
    <mergeCell ref="E77:F77"/>
    <mergeCell ref="E62:F62"/>
    <mergeCell ref="E63:F63"/>
    <mergeCell ref="E65:F65"/>
    <mergeCell ref="E66:F66"/>
    <mergeCell ref="E67:F67"/>
    <mergeCell ref="E68:F68"/>
    <mergeCell ref="E55:F55"/>
    <mergeCell ref="E56:F56"/>
    <mergeCell ref="E57:F57"/>
    <mergeCell ref="E58:F58"/>
    <mergeCell ref="E59:F59"/>
    <mergeCell ref="E60:F60"/>
    <mergeCell ref="E49:F49"/>
    <mergeCell ref="E50:F50"/>
    <mergeCell ref="E51:F51"/>
    <mergeCell ref="E52:F52"/>
    <mergeCell ref="E53:F53"/>
    <mergeCell ref="E54:F54"/>
    <mergeCell ref="E47:F47"/>
    <mergeCell ref="E48:F48"/>
    <mergeCell ref="Z11:AA11"/>
    <mergeCell ref="Z13:AA13"/>
    <mergeCell ref="Z14:AA14"/>
    <mergeCell ref="Z15:AA15"/>
    <mergeCell ref="E42:F42"/>
    <mergeCell ref="E45:F45"/>
    <mergeCell ref="E46:F46"/>
    <mergeCell ref="E35:F35"/>
    <mergeCell ref="E34:F34"/>
    <mergeCell ref="E36:F36"/>
    <mergeCell ref="E37:F37"/>
    <mergeCell ref="E44:F44"/>
    <mergeCell ref="E38:F38"/>
    <mergeCell ref="E39:F39"/>
    <mergeCell ref="E40:F40"/>
    <mergeCell ref="E41:F41"/>
    <mergeCell ref="E18:F18"/>
    <mergeCell ref="E32:F32"/>
    <mergeCell ref="E33:F33"/>
    <mergeCell ref="E19:F19"/>
    <mergeCell ref="E20:F20"/>
    <mergeCell ref="E21:F21"/>
    <mergeCell ref="E8:F8"/>
    <mergeCell ref="K22:L22"/>
    <mergeCell ref="K23:L23"/>
    <mergeCell ref="K30:L30"/>
    <mergeCell ref="E26:F26"/>
    <mergeCell ref="E27:F27"/>
    <mergeCell ref="E29:F29"/>
    <mergeCell ref="E30:F30"/>
    <mergeCell ref="E22:F22"/>
    <mergeCell ref="E23:F23"/>
    <mergeCell ref="K35:L35"/>
    <mergeCell ref="E15:F15"/>
    <mergeCell ref="E10:F10"/>
    <mergeCell ref="E11:F11"/>
    <mergeCell ref="E13:F13"/>
    <mergeCell ref="E14:F14"/>
    <mergeCell ref="E24:F24"/>
    <mergeCell ref="E31:F31"/>
    <mergeCell ref="E16:F16"/>
    <mergeCell ref="E17:F17"/>
    <mergeCell ref="K56:L56"/>
    <mergeCell ref="K57:L57"/>
    <mergeCell ref="K59:L59"/>
    <mergeCell ref="K48:L48"/>
    <mergeCell ref="K52:L52"/>
    <mergeCell ref="K36:L36"/>
    <mergeCell ref="K58:L58"/>
    <mergeCell ref="K119:L119"/>
    <mergeCell ref="K74:L74"/>
    <mergeCell ref="K49:L49"/>
    <mergeCell ref="K50:L50"/>
    <mergeCell ref="K51:L51"/>
    <mergeCell ref="K109:L109"/>
    <mergeCell ref="K111:L111"/>
    <mergeCell ref="K114:L114"/>
    <mergeCell ref="K99:L99"/>
    <mergeCell ref="K72:L72"/>
    <mergeCell ref="K76:L76"/>
    <mergeCell ref="K68:L68"/>
    <mergeCell ref="K70:L70"/>
    <mergeCell ref="K75:L75"/>
    <mergeCell ref="K37:L37"/>
    <mergeCell ref="K53:L53"/>
    <mergeCell ref="K55:L55"/>
    <mergeCell ref="K66:L66"/>
    <mergeCell ref="K67:L67"/>
    <mergeCell ref="K46:L46"/>
    <mergeCell ref="K82:L82"/>
    <mergeCell ref="K107:L107"/>
    <mergeCell ref="K108:L108"/>
    <mergeCell ref="K101:L101"/>
    <mergeCell ref="K102:L102"/>
    <mergeCell ref="K77:L77"/>
    <mergeCell ref="K100:L100"/>
    <mergeCell ref="K96:L96"/>
    <mergeCell ref="K97:L97"/>
    <mergeCell ref="K98:L98"/>
    <mergeCell ref="K83:L83"/>
    <mergeCell ref="K94:L94"/>
    <mergeCell ref="K88:L88"/>
    <mergeCell ref="K89:L89"/>
    <mergeCell ref="K92:L92"/>
    <mergeCell ref="K90:L90"/>
    <mergeCell ref="K84:L84"/>
    <mergeCell ref="K86:L86"/>
    <mergeCell ref="K20:L20"/>
    <mergeCell ref="K40:L40"/>
    <mergeCell ref="K60:L60"/>
    <mergeCell ref="K62:L62"/>
    <mergeCell ref="K63:L63"/>
    <mergeCell ref="K65:L65"/>
    <mergeCell ref="K54:L54"/>
    <mergeCell ref="K44:L44"/>
    <mergeCell ref="K33:L33"/>
    <mergeCell ref="K34:L34"/>
    <mergeCell ref="K19:L19"/>
    <mergeCell ref="K27:L27"/>
    <mergeCell ref="K18:L18"/>
    <mergeCell ref="K45:L45"/>
    <mergeCell ref="K47:L47"/>
    <mergeCell ref="K31:L31"/>
    <mergeCell ref="K32:L32"/>
    <mergeCell ref="K41:L41"/>
    <mergeCell ref="K38:L38"/>
    <mergeCell ref="K39:L39"/>
    <mergeCell ref="K10:L10"/>
    <mergeCell ref="K11:L11"/>
    <mergeCell ref="K13:L13"/>
    <mergeCell ref="K14:L14"/>
    <mergeCell ref="K17:L17"/>
    <mergeCell ref="K15:L15"/>
    <mergeCell ref="K16:L16"/>
    <mergeCell ref="M107:N107"/>
    <mergeCell ref="M108:N108"/>
    <mergeCell ref="M109:N109"/>
    <mergeCell ref="M105:N105"/>
    <mergeCell ref="M111:N111"/>
    <mergeCell ref="K21:L21"/>
    <mergeCell ref="K81:L81"/>
    <mergeCell ref="K79:L79"/>
    <mergeCell ref="K95:L95"/>
    <mergeCell ref="K78:L78"/>
    <mergeCell ref="M47:N47"/>
    <mergeCell ref="M53:N53"/>
    <mergeCell ref="M113:N113"/>
    <mergeCell ref="M72:N72"/>
    <mergeCell ref="M75:N75"/>
    <mergeCell ref="M98:N98"/>
    <mergeCell ref="M99:N99"/>
    <mergeCell ref="M101:N101"/>
    <mergeCell ref="M96:N96"/>
    <mergeCell ref="M97:N97"/>
    <mergeCell ref="V74:W74"/>
    <mergeCell ref="M38:N38"/>
    <mergeCell ref="M55:N55"/>
    <mergeCell ref="M60:N60"/>
    <mergeCell ref="M70:N70"/>
    <mergeCell ref="M63:N63"/>
    <mergeCell ref="M62:N62"/>
    <mergeCell ref="M58:N58"/>
    <mergeCell ref="M45:N45"/>
    <mergeCell ref="M52:N52"/>
    <mergeCell ref="M65:N65"/>
    <mergeCell ref="V51:W51"/>
    <mergeCell ref="M51:N51"/>
    <mergeCell ref="M57:N57"/>
    <mergeCell ref="V66:W66"/>
    <mergeCell ref="V70:W70"/>
    <mergeCell ref="V65:W65"/>
    <mergeCell ref="M59:N59"/>
    <mergeCell ref="V72:W72"/>
    <mergeCell ref="V67:W67"/>
    <mergeCell ref="V68:W68"/>
    <mergeCell ref="M77:N77"/>
    <mergeCell ref="M66:N66"/>
    <mergeCell ref="M67:N67"/>
    <mergeCell ref="M74:N74"/>
    <mergeCell ref="M68:N68"/>
    <mergeCell ref="M76:N76"/>
    <mergeCell ref="V75:W75"/>
    <mergeCell ref="V76:W76"/>
    <mergeCell ref="M86:N86"/>
    <mergeCell ref="V83:W83"/>
    <mergeCell ref="M95:N95"/>
    <mergeCell ref="M81:N81"/>
    <mergeCell ref="M82:N82"/>
    <mergeCell ref="V81:W81"/>
    <mergeCell ref="M83:N83"/>
    <mergeCell ref="M89:N89"/>
    <mergeCell ref="M88:N88"/>
    <mergeCell ref="M78:N78"/>
    <mergeCell ref="M84:N84"/>
    <mergeCell ref="M90:N90"/>
    <mergeCell ref="V77:W77"/>
    <mergeCell ref="V108:W108"/>
    <mergeCell ref="V95:W95"/>
    <mergeCell ref="V92:W92"/>
    <mergeCell ref="M92:N92"/>
    <mergeCell ref="M79:N79"/>
    <mergeCell ref="M94:N94"/>
    <mergeCell ref="V86:W86"/>
    <mergeCell ref="V99:W99"/>
    <mergeCell ref="V88:W88"/>
    <mergeCell ref="V96:W96"/>
    <mergeCell ref="V82:W82"/>
    <mergeCell ref="V78:W78"/>
    <mergeCell ref="V89:W89"/>
    <mergeCell ref="V90:W90"/>
    <mergeCell ref="V84:W84"/>
    <mergeCell ref="V114:W114"/>
    <mergeCell ref="V97:W97"/>
    <mergeCell ref="V98:W98"/>
    <mergeCell ref="V105:W105"/>
    <mergeCell ref="V109:W109"/>
    <mergeCell ref="V101:W101"/>
    <mergeCell ref="V107:W107"/>
    <mergeCell ref="V102:W102"/>
    <mergeCell ref="V103:W103"/>
    <mergeCell ref="V111:W111"/>
    <mergeCell ref="M23:N23"/>
    <mergeCell ref="V48:W48"/>
    <mergeCell ref="V49:W49"/>
    <mergeCell ref="V40:W40"/>
    <mergeCell ref="M46:N46"/>
    <mergeCell ref="M44:N44"/>
    <mergeCell ref="V41:W41"/>
    <mergeCell ref="V45:W45"/>
    <mergeCell ref="M42:N42"/>
    <mergeCell ref="M41:N41"/>
    <mergeCell ref="M20:N20"/>
    <mergeCell ref="M21:N21"/>
    <mergeCell ref="M39:N39"/>
    <mergeCell ref="M31:N31"/>
    <mergeCell ref="M36:N36"/>
    <mergeCell ref="V35:W35"/>
    <mergeCell ref="M37:N37"/>
    <mergeCell ref="M22:N22"/>
    <mergeCell ref="M29:N29"/>
    <mergeCell ref="M32:N32"/>
    <mergeCell ref="M19:N19"/>
    <mergeCell ref="V30:W30"/>
    <mergeCell ref="V31:W31"/>
    <mergeCell ref="M30:N30"/>
    <mergeCell ref="V37:W37"/>
    <mergeCell ref="V32:W32"/>
    <mergeCell ref="V33:W33"/>
    <mergeCell ref="V23:W23"/>
    <mergeCell ref="V34:W34"/>
    <mergeCell ref="M34:N34"/>
    <mergeCell ref="V27:W27"/>
    <mergeCell ref="V46:W46"/>
    <mergeCell ref="V79:W79"/>
    <mergeCell ref="V53:W53"/>
    <mergeCell ref="V54:W54"/>
    <mergeCell ref="V62:W62"/>
    <mergeCell ref="V63:W63"/>
    <mergeCell ref="V47:W47"/>
    <mergeCell ref="V58:W58"/>
    <mergeCell ref="V59:W59"/>
    <mergeCell ref="V60:W60"/>
    <mergeCell ref="V44:W44"/>
    <mergeCell ref="K24:L24"/>
    <mergeCell ref="M27:N27"/>
    <mergeCell ref="M40:N40"/>
    <mergeCell ref="V36:W36"/>
    <mergeCell ref="V42:W42"/>
    <mergeCell ref="V39:W39"/>
    <mergeCell ref="V24:W24"/>
    <mergeCell ref="M26:N26"/>
    <mergeCell ref="M33:N33"/>
    <mergeCell ref="M18:N18"/>
    <mergeCell ref="K26:L26"/>
    <mergeCell ref="K29:L29"/>
    <mergeCell ref="V20:W20"/>
    <mergeCell ref="K42:L42"/>
    <mergeCell ref="M24:N24"/>
    <mergeCell ref="M35:N35"/>
    <mergeCell ref="V38:W38"/>
    <mergeCell ref="V29:W29"/>
    <mergeCell ref="M11:N11"/>
    <mergeCell ref="M10:N10"/>
    <mergeCell ref="V17:W17"/>
    <mergeCell ref="M13:N13"/>
    <mergeCell ref="M15:N15"/>
    <mergeCell ref="M16:N16"/>
    <mergeCell ref="M17:N17"/>
    <mergeCell ref="M14:N14"/>
    <mergeCell ref="V14:W14"/>
    <mergeCell ref="V56:W56"/>
    <mergeCell ref="V57:W57"/>
    <mergeCell ref="V50:W50"/>
    <mergeCell ref="M48:N48"/>
    <mergeCell ref="M49:N49"/>
    <mergeCell ref="M50:N50"/>
    <mergeCell ref="V52:W52"/>
    <mergeCell ref="V55:W55"/>
    <mergeCell ref="M54:N54"/>
    <mergeCell ref="M56:N56"/>
    <mergeCell ref="AB5:AB7"/>
    <mergeCell ref="X5:AA5"/>
    <mergeCell ref="V11:W11"/>
    <mergeCell ref="X11:Y11"/>
    <mergeCell ref="X12:Y12"/>
    <mergeCell ref="A5:A7"/>
    <mergeCell ref="V5:W7"/>
    <mergeCell ref="H5:H7"/>
    <mergeCell ref="Q5:Q7"/>
    <mergeCell ref="E5:F7"/>
    <mergeCell ref="B5:D6"/>
    <mergeCell ref="C7:D7"/>
    <mergeCell ref="S5:U5"/>
    <mergeCell ref="S6:S7"/>
    <mergeCell ref="R5:R7"/>
    <mergeCell ref="K8:L8"/>
    <mergeCell ref="P5:P7"/>
    <mergeCell ref="M8:N8"/>
    <mergeCell ref="M5:N7"/>
    <mergeCell ref="I5:I7"/>
    <mergeCell ref="J5:J7"/>
    <mergeCell ref="K5:L7"/>
    <mergeCell ref="O5:O7"/>
    <mergeCell ref="G5:G7"/>
    <mergeCell ref="T6:T7"/>
    <mergeCell ref="U6:U7"/>
    <mergeCell ref="V8:W8"/>
    <mergeCell ref="Z18:AA18"/>
    <mergeCell ref="X9:Y9"/>
    <mergeCell ref="V15:W15"/>
    <mergeCell ref="V16:W16"/>
    <mergeCell ref="V10:W10"/>
    <mergeCell ref="X10:Y10"/>
    <mergeCell ref="Z8:AA8"/>
    <mergeCell ref="X8:Y8"/>
    <mergeCell ref="Z19:AA19"/>
    <mergeCell ref="Z10:AA10"/>
    <mergeCell ref="Z16:AA16"/>
    <mergeCell ref="Z17:AA17"/>
    <mergeCell ref="Z6:AA7"/>
    <mergeCell ref="X6:Y7"/>
    <mergeCell ref="Z20:AA20"/>
    <mergeCell ref="Z21:AA21"/>
    <mergeCell ref="Z29:AA29"/>
    <mergeCell ref="Z22:AA22"/>
    <mergeCell ref="Z23:AA23"/>
    <mergeCell ref="X13:Y13"/>
    <mergeCell ref="Z24:AA24"/>
    <mergeCell ref="Z26:AA26"/>
    <mergeCell ref="X29:Y29"/>
    <mergeCell ref="X14:Y14"/>
    <mergeCell ref="Z30:AA30"/>
    <mergeCell ref="Z33:AA33"/>
    <mergeCell ref="Z34:AA34"/>
    <mergeCell ref="Z35:AA35"/>
    <mergeCell ref="Z31:AA31"/>
    <mergeCell ref="Z27:AA27"/>
    <mergeCell ref="Z44:AA44"/>
    <mergeCell ref="Z36:AA36"/>
    <mergeCell ref="Z37:AA37"/>
    <mergeCell ref="Z38:AA38"/>
    <mergeCell ref="Z39:AA39"/>
    <mergeCell ref="Z32:AA32"/>
    <mergeCell ref="Z40:AA40"/>
    <mergeCell ref="Z41:AA41"/>
    <mergeCell ref="Z42:AA42"/>
    <mergeCell ref="Z49:AA49"/>
    <mergeCell ref="Z50:AA50"/>
    <mergeCell ref="Z51:AA51"/>
    <mergeCell ref="Z52:AA52"/>
    <mergeCell ref="Z45:AA45"/>
    <mergeCell ref="Z46:AA46"/>
    <mergeCell ref="Z47:AA47"/>
    <mergeCell ref="Z48:AA48"/>
    <mergeCell ref="Z57:AA57"/>
    <mergeCell ref="Z58:AA58"/>
    <mergeCell ref="Z59:AA59"/>
    <mergeCell ref="Z60:AA60"/>
    <mergeCell ref="Z53:AA53"/>
    <mergeCell ref="Z54:AA54"/>
    <mergeCell ref="Z55:AA55"/>
    <mergeCell ref="Z56:AA56"/>
    <mergeCell ref="Z72:AA72"/>
    <mergeCell ref="Z67:AA67"/>
    <mergeCell ref="Z68:AA68"/>
    <mergeCell ref="Z70:AA70"/>
    <mergeCell ref="Z62:AA62"/>
    <mergeCell ref="Z63:AA63"/>
    <mergeCell ref="Z65:AA65"/>
    <mergeCell ref="Z66:AA66"/>
    <mergeCell ref="Z84:AA84"/>
    <mergeCell ref="Z77:AA77"/>
    <mergeCell ref="Z78:AA78"/>
    <mergeCell ref="Z81:AA81"/>
    <mergeCell ref="Z79:AA79"/>
    <mergeCell ref="Z74:AA74"/>
    <mergeCell ref="Z75:AA75"/>
    <mergeCell ref="Z76:AA76"/>
    <mergeCell ref="Z119:AA119"/>
    <mergeCell ref="Z115:AA115"/>
    <mergeCell ref="Z116:AA116"/>
    <mergeCell ref="Z117:AA117"/>
    <mergeCell ref="Z118:AA118"/>
    <mergeCell ref="Z98:AA98"/>
    <mergeCell ref="Z114:AA114"/>
    <mergeCell ref="Z111:AA111"/>
    <mergeCell ref="Z107:AA107"/>
    <mergeCell ref="Z108:AA108"/>
    <mergeCell ref="V21:W21"/>
    <mergeCell ref="V26:W26"/>
    <mergeCell ref="Z96:AA96"/>
    <mergeCell ref="Z97:AA97"/>
    <mergeCell ref="Z94:AA94"/>
    <mergeCell ref="Z95:AA95"/>
    <mergeCell ref="Z86:AA86"/>
    <mergeCell ref="Z88:AA88"/>
    <mergeCell ref="Z89:AA89"/>
    <mergeCell ref="Z82:AA82"/>
    <mergeCell ref="Z103:AA103"/>
    <mergeCell ref="Z109:AA109"/>
    <mergeCell ref="Z113:AA113"/>
    <mergeCell ref="X25:Y25"/>
    <mergeCell ref="X43:Y43"/>
    <mergeCell ref="X35:Y35"/>
    <mergeCell ref="X33:Y33"/>
    <mergeCell ref="X64:Y64"/>
    <mergeCell ref="X26:Y26"/>
    <mergeCell ref="Z83:AA83"/>
    <mergeCell ref="V18:W18"/>
    <mergeCell ref="X15:Y15"/>
    <mergeCell ref="X16:Y16"/>
    <mergeCell ref="X17:Y17"/>
    <mergeCell ref="X19:Y19"/>
    <mergeCell ref="X20:Y20"/>
    <mergeCell ref="V19:W19"/>
    <mergeCell ref="V22:W22"/>
    <mergeCell ref="X23:Y23"/>
    <mergeCell ref="X18:Y18"/>
    <mergeCell ref="X54:Y54"/>
    <mergeCell ref="X53:Y53"/>
    <mergeCell ref="X40:Y40"/>
    <mergeCell ref="X51:Y51"/>
    <mergeCell ref="X28:Y28"/>
    <mergeCell ref="X38:Y38"/>
    <mergeCell ref="X39:Y39"/>
    <mergeCell ref="V13:W13"/>
    <mergeCell ref="X27:Y27"/>
    <mergeCell ref="X24:Y24"/>
    <mergeCell ref="X21:Y21"/>
    <mergeCell ref="X22:Y22"/>
    <mergeCell ref="X36:Y36"/>
    <mergeCell ref="X34:Y34"/>
    <mergeCell ref="X30:Y30"/>
    <mergeCell ref="X31:Y31"/>
    <mergeCell ref="X32:Y32"/>
    <mergeCell ref="X120:Y120"/>
    <mergeCell ref="X74:Y74"/>
    <mergeCell ref="X75:Y75"/>
    <mergeCell ref="X76:Y76"/>
    <mergeCell ref="X77:Y77"/>
    <mergeCell ref="X37:Y37"/>
    <mergeCell ref="X52:Y52"/>
    <mergeCell ref="X46:Y46"/>
    <mergeCell ref="X47:Y47"/>
    <mergeCell ref="X48:Y48"/>
    <mergeCell ref="X41:Y41"/>
    <mergeCell ref="X42:Y42"/>
    <mergeCell ref="X44:Y44"/>
    <mergeCell ref="X45:Y45"/>
    <mergeCell ref="X55:Y55"/>
    <mergeCell ref="X56:Y56"/>
    <mergeCell ref="X49:Y49"/>
    <mergeCell ref="X62:Y62"/>
    <mergeCell ref="X63:Y63"/>
    <mergeCell ref="X65:Y65"/>
    <mergeCell ref="X50:Y50"/>
    <mergeCell ref="X61:Y61"/>
    <mergeCell ref="X57:Y57"/>
    <mergeCell ref="X58:Y58"/>
    <mergeCell ref="X59:Y59"/>
    <mergeCell ref="X60:Y60"/>
    <mergeCell ref="X72:Y72"/>
    <mergeCell ref="X71:Y71"/>
    <mergeCell ref="X80:Y80"/>
    <mergeCell ref="X73:Y73"/>
    <mergeCell ref="X66:Y66"/>
    <mergeCell ref="X67:Y67"/>
    <mergeCell ref="X68:Y68"/>
    <mergeCell ref="X70:Y70"/>
    <mergeCell ref="X69:Y69"/>
    <mergeCell ref="Z99:AA99"/>
    <mergeCell ref="Z101:AA101"/>
    <mergeCell ref="X110:Y110"/>
    <mergeCell ref="X112:Y112"/>
    <mergeCell ref="X78:Y78"/>
    <mergeCell ref="X81:Y81"/>
    <mergeCell ref="X82:Y82"/>
    <mergeCell ref="X83:Y83"/>
    <mergeCell ref="Z102:AA102"/>
    <mergeCell ref="Z105:AA105"/>
    <mergeCell ref="X106:Y106"/>
    <mergeCell ref="Z92:AA92"/>
    <mergeCell ref="Z90:AA90"/>
    <mergeCell ref="X97:Y97"/>
    <mergeCell ref="X98:Y98"/>
    <mergeCell ref="X104:Y104"/>
    <mergeCell ref="X93:Y93"/>
    <mergeCell ref="X103:Y103"/>
    <mergeCell ref="X102:Y102"/>
    <mergeCell ref="X101:Y101"/>
    <mergeCell ref="X118:Y118"/>
    <mergeCell ref="X107:Y107"/>
    <mergeCell ref="X108:Y108"/>
    <mergeCell ref="X109:Y109"/>
    <mergeCell ref="X111:Y111"/>
    <mergeCell ref="X114:Y114"/>
    <mergeCell ref="X113:Y113"/>
    <mergeCell ref="X79:Y79"/>
    <mergeCell ref="X84:Y84"/>
    <mergeCell ref="X86:Y86"/>
    <mergeCell ref="X85:Y85"/>
    <mergeCell ref="X95:Y95"/>
    <mergeCell ref="X96:Y96"/>
    <mergeCell ref="X88:Y88"/>
    <mergeCell ref="X89:Y89"/>
    <mergeCell ref="X92:Y92"/>
    <mergeCell ref="X94:Y94"/>
    <mergeCell ref="X87:Y87"/>
    <mergeCell ref="X91:Y91"/>
    <mergeCell ref="X90:Y90"/>
    <mergeCell ref="K103:L103"/>
    <mergeCell ref="M103:N103"/>
    <mergeCell ref="X105:Y105"/>
    <mergeCell ref="K105:L105"/>
    <mergeCell ref="X99:Y99"/>
    <mergeCell ref="V94:W94"/>
    <mergeCell ref="M102:N102"/>
  </mergeCells>
  <printOptions/>
  <pageMargins left="0.984251968503937" right="0.5905511811023623" top="0.7874015748031497" bottom="0.7874015748031497" header="0.3937007874015748" footer="0.3937007874015748"/>
  <pageSetup firstPageNumber="30" useFirstPageNumber="1" fitToHeight="99" fitToWidth="2" horizontalDpi="600" verticalDpi="600" orientation="portrait" pageOrder="overThenDown" paperSize="9" scale="75" r:id="rId4"/>
  <headerFooter alignWithMargins="0">
    <oddFooter>&amp;C&amp;"ＭＳ Ｐ明朝,標準"- &amp;P -</oddFooter>
  </headerFooter>
  <rowBreaks count="2" manualBreakCount="2">
    <brk id="51" max="30" man="1"/>
    <brk id="93" max="30" man="1"/>
  </rowBreaks>
  <colBreaks count="1" manualBreakCount="1">
    <brk id="14" max="166" man="1"/>
  </colBreaks>
  <drawing r:id="rId3"/>
  <legacyDrawing r:id="rId2"/>
</worksheet>
</file>

<file path=xl/worksheets/sheet3.xml><?xml version="1.0" encoding="utf-8"?>
<worksheet xmlns="http://schemas.openxmlformats.org/spreadsheetml/2006/main" xmlns:r="http://schemas.openxmlformats.org/officeDocument/2006/relationships">
  <dimension ref="A1:M103"/>
  <sheetViews>
    <sheetView view="pageBreakPreview" zoomScaleNormal="75"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N15" sqref="N15"/>
    </sheetView>
  </sheetViews>
  <sheetFormatPr defaultColWidth="9.00390625" defaultRowHeight="13.5"/>
  <cols>
    <col min="1" max="1" width="4.625" style="68" customWidth="1"/>
    <col min="2" max="2" width="10.625" style="69" customWidth="1"/>
    <col min="3" max="3" width="18.625" style="70" customWidth="1"/>
    <col min="4" max="4" width="5.625" style="71" customWidth="1"/>
    <col min="5" max="5" width="4.625" style="72" customWidth="1"/>
    <col min="6" max="6" width="5.625" style="72" customWidth="1"/>
    <col min="7" max="7" width="4.625" style="70" customWidth="1"/>
    <col min="8" max="8" width="5.625" style="70" customWidth="1"/>
    <col min="9" max="9" width="4.625" style="70" customWidth="1"/>
    <col min="10" max="10" width="6.625" style="73" customWidth="1"/>
    <col min="11" max="11" width="6.75390625" style="73" customWidth="1"/>
    <col min="12" max="12" width="6.375" style="73" customWidth="1"/>
    <col min="13" max="13" width="5.875" style="73" customWidth="1"/>
    <col min="14" max="16384" width="9.00390625" style="73" customWidth="1"/>
  </cols>
  <sheetData>
    <row r="1" spans="1:11" s="35" customFormat="1" ht="15" customHeight="1">
      <c r="A1" s="617" t="s">
        <v>97</v>
      </c>
      <c r="B1" s="619" t="s">
        <v>177</v>
      </c>
      <c r="C1" s="620"/>
      <c r="D1" s="621" t="s">
        <v>99</v>
      </c>
      <c r="E1" s="622"/>
      <c r="F1" s="622"/>
      <c r="G1" s="622"/>
      <c r="H1" s="622"/>
      <c r="I1" s="623"/>
      <c r="K1" s="35" t="s">
        <v>293</v>
      </c>
    </row>
    <row r="2" spans="1:13" s="35" customFormat="1" ht="30" customHeight="1" thickBot="1">
      <c r="A2" s="618"/>
      <c r="B2" s="232" t="s">
        <v>166</v>
      </c>
      <c r="C2" s="175" t="s">
        <v>0</v>
      </c>
      <c r="D2" s="624" t="s">
        <v>123</v>
      </c>
      <c r="E2" s="625"/>
      <c r="F2" s="624" t="s">
        <v>124</v>
      </c>
      <c r="G2" s="626"/>
      <c r="H2" s="624" t="s">
        <v>167</v>
      </c>
      <c r="I2" s="625"/>
      <c r="K2" t="s">
        <v>208</v>
      </c>
      <c r="L2" t="s">
        <v>209</v>
      </c>
      <c r="M2" t="s">
        <v>210</v>
      </c>
    </row>
    <row r="3" spans="1:13" s="35" customFormat="1" ht="13.5" customHeight="1">
      <c r="A3" s="75">
        <v>1</v>
      </c>
      <c r="B3" s="233" t="s">
        <v>86</v>
      </c>
      <c r="C3" s="309" t="s">
        <v>178</v>
      </c>
      <c r="D3" s="497" t="s">
        <v>168</v>
      </c>
      <c r="E3" s="536"/>
      <c r="F3" s="497" t="s">
        <v>168</v>
      </c>
      <c r="G3" s="627"/>
      <c r="H3" s="497" t="s">
        <v>168</v>
      </c>
      <c r="I3" s="536"/>
      <c r="K3">
        <v>1</v>
      </c>
      <c r="L3" s="174">
        <v>1</v>
      </c>
      <c r="M3">
        <v>1</v>
      </c>
    </row>
    <row r="4" spans="1:13" s="35" customFormat="1" ht="13.5" customHeight="1">
      <c r="A4" s="129">
        <v>2</v>
      </c>
      <c r="B4" s="61" t="s">
        <v>3</v>
      </c>
      <c r="C4" s="291" t="s">
        <v>4</v>
      </c>
      <c r="D4" s="435" t="s">
        <v>168</v>
      </c>
      <c r="E4" s="436"/>
      <c r="F4" s="435" t="s">
        <v>174</v>
      </c>
      <c r="G4" s="436"/>
      <c r="H4" s="435" t="s">
        <v>169</v>
      </c>
      <c r="I4" s="436"/>
      <c r="K4">
        <v>1</v>
      </c>
      <c r="L4">
        <v>2</v>
      </c>
      <c r="M4">
        <v>2</v>
      </c>
    </row>
    <row r="5" spans="1:13" s="35" customFormat="1" ht="13.5" customHeight="1">
      <c r="A5" s="84">
        <v>3</v>
      </c>
      <c r="B5" s="60" t="s">
        <v>1</v>
      </c>
      <c r="C5" s="293" t="s">
        <v>5</v>
      </c>
      <c r="D5" s="479" t="s">
        <v>168</v>
      </c>
      <c r="E5" s="566"/>
      <c r="F5" s="479" t="s">
        <v>174</v>
      </c>
      <c r="G5" s="566"/>
      <c r="H5" s="479" t="s">
        <v>169</v>
      </c>
      <c r="I5" s="566"/>
      <c r="K5">
        <v>1</v>
      </c>
      <c r="L5">
        <v>2</v>
      </c>
      <c r="M5">
        <v>2</v>
      </c>
    </row>
    <row r="6" spans="1:13" s="35" customFormat="1" ht="13.5" customHeight="1">
      <c r="A6" s="129">
        <v>4</v>
      </c>
      <c r="B6" s="61" t="s">
        <v>141</v>
      </c>
      <c r="C6" s="291" t="s">
        <v>6</v>
      </c>
      <c r="D6" s="435" t="s">
        <v>168</v>
      </c>
      <c r="E6" s="436"/>
      <c r="F6" s="435" t="s">
        <v>169</v>
      </c>
      <c r="G6" s="436"/>
      <c r="H6" s="435" t="s">
        <v>169</v>
      </c>
      <c r="I6" s="436"/>
      <c r="K6">
        <v>1</v>
      </c>
      <c r="L6">
        <v>2</v>
      </c>
      <c r="M6">
        <v>2</v>
      </c>
    </row>
    <row r="7" spans="1:13" s="37" customFormat="1" ht="13.5" customHeight="1">
      <c r="A7" s="57">
        <v>5</v>
      </c>
      <c r="B7" s="59" t="s">
        <v>1</v>
      </c>
      <c r="C7" s="292" t="s">
        <v>45</v>
      </c>
      <c r="D7" s="461" t="s">
        <v>168</v>
      </c>
      <c r="E7" s="476"/>
      <c r="F7" s="461" t="s">
        <v>169</v>
      </c>
      <c r="G7" s="476"/>
      <c r="H7" s="461" t="s">
        <v>169</v>
      </c>
      <c r="I7" s="476"/>
      <c r="K7">
        <v>1</v>
      </c>
      <c r="L7">
        <v>2</v>
      </c>
      <c r="M7">
        <v>2</v>
      </c>
    </row>
    <row r="8" spans="1:13" s="35" customFormat="1" ht="13.5" customHeight="1">
      <c r="A8" s="57">
        <v>6</v>
      </c>
      <c r="B8" s="59" t="s">
        <v>1</v>
      </c>
      <c r="C8" s="292" t="s">
        <v>46</v>
      </c>
      <c r="D8" s="461" t="s">
        <v>168</v>
      </c>
      <c r="E8" s="476"/>
      <c r="F8" s="461" t="s">
        <v>169</v>
      </c>
      <c r="G8" s="476"/>
      <c r="H8" s="461" t="s">
        <v>169</v>
      </c>
      <c r="I8" s="476"/>
      <c r="K8">
        <v>1</v>
      </c>
      <c r="L8">
        <v>2</v>
      </c>
      <c r="M8">
        <v>2</v>
      </c>
    </row>
    <row r="9" spans="1:13" s="35" customFormat="1" ht="13.5" customHeight="1">
      <c r="A9" s="57">
        <v>7</v>
      </c>
      <c r="B9" s="59" t="s">
        <v>1</v>
      </c>
      <c r="C9" s="292" t="s">
        <v>47</v>
      </c>
      <c r="D9" s="461" t="s">
        <v>168</v>
      </c>
      <c r="E9" s="476"/>
      <c r="F9" s="461" t="s">
        <v>169</v>
      </c>
      <c r="G9" s="476"/>
      <c r="H9" s="461" t="s">
        <v>169</v>
      </c>
      <c r="I9" s="476"/>
      <c r="K9">
        <v>1</v>
      </c>
      <c r="L9">
        <v>2</v>
      </c>
      <c r="M9">
        <v>2</v>
      </c>
    </row>
    <row r="10" spans="1:13" s="35" customFormat="1" ht="13.5" customHeight="1">
      <c r="A10" s="57">
        <v>8</v>
      </c>
      <c r="B10" s="59" t="s">
        <v>1</v>
      </c>
      <c r="C10" s="292" t="s">
        <v>48</v>
      </c>
      <c r="D10" s="461" t="s">
        <v>168</v>
      </c>
      <c r="E10" s="476"/>
      <c r="F10" s="461" t="s">
        <v>169</v>
      </c>
      <c r="G10" s="476"/>
      <c r="H10" s="461" t="s">
        <v>169</v>
      </c>
      <c r="I10" s="476"/>
      <c r="K10">
        <v>1</v>
      </c>
      <c r="L10">
        <v>2</v>
      </c>
      <c r="M10">
        <v>2</v>
      </c>
    </row>
    <row r="11" spans="1:13" s="35" customFormat="1" ht="13.5" customHeight="1">
      <c r="A11" s="57">
        <v>9</v>
      </c>
      <c r="B11" s="59" t="s">
        <v>1</v>
      </c>
      <c r="C11" s="292" t="s">
        <v>49</v>
      </c>
      <c r="D11" s="461" t="s">
        <v>168</v>
      </c>
      <c r="E11" s="476"/>
      <c r="F11" s="461" t="s">
        <v>169</v>
      </c>
      <c r="G11" s="476"/>
      <c r="H11" s="461" t="s">
        <v>169</v>
      </c>
      <c r="I11" s="476"/>
      <c r="K11">
        <v>1</v>
      </c>
      <c r="L11">
        <v>2</v>
      </c>
      <c r="M11">
        <v>2</v>
      </c>
    </row>
    <row r="12" spans="1:13" s="35" customFormat="1" ht="13.5" customHeight="1">
      <c r="A12" s="57">
        <v>10</v>
      </c>
      <c r="B12" s="59" t="s">
        <v>1</v>
      </c>
      <c r="C12" s="292" t="s">
        <v>143</v>
      </c>
      <c r="D12" s="461" t="s">
        <v>168</v>
      </c>
      <c r="E12" s="476"/>
      <c r="F12" s="461" t="s">
        <v>169</v>
      </c>
      <c r="G12" s="476"/>
      <c r="H12" s="461" t="s">
        <v>169</v>
      </c>
      <c r="I12" s="476"/>
      <c r="K12">
        <v>1</v>
      </c>
      <c r="L12">
        <v>2</v>
      </c>
      <c r="M12">
        <v>2</v>
      </c>
    </row>
    <row r="13" spans="1:13" s="35" customFormat="1" ht="13.5" customHeight="1">
      <c r="A13" s="57">
        <v>11</v>
      </c>
      <c r="B13" s="59" t="s">
        <v>179</v>
      </c>
      <c r="C13" s="292" t="s">
        <v>82</v>
      </c>
      <c r="D13" s="461" t="s">
        <v>168</v>
      </c>
      <c r="E13" s="476"/>
      <c r="F13" s="461" t="s">
        <v>169</v>
      </c>
      <c r="G13" s="476"/>
      <c r="H13" s="461" t="s">
        <v>169</v>
      </c>
      <c r="I13" s="476"/>
      <c r="K13">
        <v>1</v>
      </c>
      <c r="L13">
        <v>2</v>
      </c>
      <c r="M13">
        <v>2</v>
      </c>
    </row>
    <row r="14" spans="1:13" s="35" customFormat="1" ht="13.5" customHeight="1">
      <c r="A14" s="57">
        <v>12</v>
      </c>
      <c r="B14" s="59" t="s">
        <v>1</v>
      </c>
      <c r="C14" s="311" t="s">
        <v>83</v>
      </c>
      <c r="D14" s="461" t="s">
        <v>168</v>
      </c>
      <c r="E14" s="476"/>
      <c r="F14" s="461" t="s">
        <v>169</v>
      </c>
      <c r="G14" s="476"/>
      <c r="H14" s="461" t="s">
        <v>169</v>
      </c>
      <c r="I14" s="476"/>
      <c r="K14">
        <v>1</v>
      </c>
      <c r="L14">
        <v>2</v>
      </c>
      <c r="M14">
        <v>2</v>
      </c>
    </row>
    <row r="15" spans="1:13" s="35" customFormat="1" ht="13.5" customHeight="1">
      <c r="A15" s="57">
        <v>13</v>
      </c>
      <c r="B15" s="59" t="s">
        <v>179</v>
      </c>
      <c r="C15" s="292" t="s">
        <v>128</v>
      </c>
      <c r="D15" s="461" t="s">
        <v>168</v>
      </c>
      <c r="E15" s="476"/>
      <c r="F15" s="461" t="s">
        <v>169</v>
      </c>
      <c r="G15" s="476"/>
      <c r="H15" s="461" t="s">
        <v>169</v>
      </c>
      <c r="I15" s="476"/>
      <c r="K15">
        <v>1</v>
      </c>
      <c r="L15">
        <v>2</v>
      </c>
      <c r="M15">
        <v>2</v>
      </c>
    </row>
    <row r="16" spans="1:13" s="35" customFormat="1" ht="13.5" customHeight="1">
      <c r="A16" s="57">
        <v>14</v>
      </c>
      <c r="B16" s="59" t="s">
        <v>179</v>
      </c>
      <c r="C16" s="311" t="s">
        <v>129</v>
      </c>
      <c r="D16" s="461" t="s">
        <v>168</v>
      </c>
      <c r="E16" s="476"/>
      <c r="F16" s="461" t="s">
        <v>169</v>
      </c>
      <c r="G16" s="476"/>
      <c r="H16" s="461" t="s">
        <v>169</v>
      </c>
      <c r="I16" s="476"/>
      <c r="K16">
        <v>1</v>
      </c>
      <c r="L16">
        <v>2</v>
      </c>
      <c r="M16">
        <v>2</v>
      </c>
    </row>
    <row r="17" spans="1:13" s="37" customFormat="1" ht="13.5" customHeight="1">
      <c r="A17" s="84">
        <v>15</v>
      </c>
      <c r="B17" s="60" t="s">
        <v>179</v>
      </c>
      <c r="C17" s="293" t="s">
        <v>50</v>
      </c>
      <c r="D17" s="479" t="s">
        <v>168</v>
      </c>
      <c r="E17" s="566"/>
      <c r="F17" s="479" t="s">
        <v>169</v>
      </c>
      <c r="G17" s="566"/>
      <c r="H17" s="479" t="s">
        <v>169</v>
      </c>
      <c r="I17" s="566"/>
      <c r="K17">
        <v>1</v>
      </c>
      <c r="L17">
        <v>2</v>
      </c>
      <c r="M17">
        <v>2</v>
      </c>
    </row>
    <row r="18" spans="1:13" s="35" customFormat="1" ht="13.5" customHeight="1">
      <c r="A18" s="129">
        <v>16</v>
      </c>
      <c r="B18" s="61" t="s">
        <v>84</v>
      </c>
      <c r="C18" s="291" t="s">
        <v>7</v>
      </c>
      <c r="D18" s="435" t="s">
        <v>168</v>
      </c>
      <c r="E18" s="436"/>
      <c r="F18" s="435" t="s">
        <v>169</v>
      </c>
      <c r="G18" s="436"/>
      <c r="H18" s="435" t="s">
        <v>169</v>
      </c>
      <c r="I18" s="436"/>
      <c r="K18">
        <v>1</v>
      </c>
      <c r="L18">
        <v>2</v>
      </c>
      <c r="M18">
        <v>2</v>
      </c>
    </row>
    <row r="19" spans="1:13" s="35" customFormat="1" ht="13.5" customHeight="1">
      <c r="A19" s="128">
        <v>17</v>
      </c>
      <c r="B19" s="60" t="s">
        <v>1</v>
      </c>
      <c r="C19" s="312" t="s">
        <v>85</v>
      </c>
      <c r="D19" s="479" t="s">
        <v>168</v>
      </c>
      <c r="E19" s="566"/>
      <c r="F19" s="479" t="s">
        <v>169</v>
      </c>
      <c r="G19" s="566"/>
      <c r="H19" s="479" t="s">
        <v>169</v>
      </c>
      <c r="I19" s="566"/>
      <c r="K19">
        <v>1</v>
      </c>
      <c r="L19">
        <v>2</v>
      </c>
      <c r="M19">
        <v>2</v>
      </c>
    </row>
    <row r="20" spans="1:13" s="35" customFormat="1" ht="13.5" customHeight="1">
      <c r="A20" s="127">
        <v>18</v>
      </c>
      <c r="B20" s="61" t="s">
        <v>89</v>
      </c>
      <c r="C20" s="291" t="s">
        <v>228</v>
      </c>
      <c r="D20" s="435" t="s">
        <v>168</v>
      </c>
      <c r="E20" s="436"/>
      <c r="F20" s="435" t="s">
        <v>169</v>
      </c>
      <c r="G20" s="436"/>
      <c r="H20" s="435" t="s">
        <v>169</v>
      </c>
      <c r="I20" s="436"/>
      <c r="K20">
        <v>1</v>
      </c>
      <c r="L20">
        <v>2</v>
      </c>
      <c r="M20">
        <v>2</v>
      </c>
    </row>
    <row r="21" spans="1:13" s="35" customFormat="1" ht="13.5" customHeight="1">
      <c r="A21" s="57">
        <v>19</v>
      </c>
      <c r="B21" s="59" t="s">
        <v>1</v>
      </c>
      <c r="C21" s="292" t="s">
        <v>240</v>
      </c>
      <c r="D21" s="461" t="s">
        <v>168</v>
      </c>
      <c r="E21" s="476"/>
      <c r="F21" s="461" t="s">
        <v>169</v>
      </c>
      <c r="G21" s="476"/>
      <c r="H21" s="461" t="s">
        <v>169</v>
      </c>
      <c r="I21" s="476"/>
      <c r="K21">
        <v>1</v>
      </c>
      <c r="L21">
        <v>2</v>
      </c>
      <c r="M21">
        <v>2</v>
      </c>
    </row>
    <row r="22" spans="1:13" s="35" customFormat="1" ht="13.5" customHeight="1">
      <c r="A22" s="57">
        <v>20</v>
      </c>
      <c r="B22" s="59" t="s">
        <v>1</v>
      </c>
      <c r="C22" s="292" t="s">
        <v>229</v>
      </c>
      <c r="D22" s="461" t="s">
        <v>168</v>
      </c>
      <c r="E22" s="476"/>
      <c r="F22" s="461" t="s">
        <v>169</v>
      </c>
      <c r="G22" s="476"/>
      <c r="H22" s="461" t="s">
        <v>169</v>
      </c>
      <c r="I22" s="476"/>
      <c r="K22">
        <v>1</v>
      </c>
      <c r="L22">
        <v>2</v>
      </c>
      <c r="M22">
        <v>2</v>
      </c>
    </row>
    <row r="23" spans="1:13" s="44" customFormat="1" ht="13.5" customHeight="1">
      <c r="A23" s="57">
        <v>21</v>
      </c>
      <c r="B23" s="59" t="s">
        <v>1</v>
      </c>
      <c r="C23" s="292" t="s">
        <v>230</v>
      </c>
      <c r="D23" s="461" t="s">
        <v>168</v>
      </c>
      <c r="E23" s="476"/>
      <c r="F23" s="461" t="s">
        <v>169</v>
      </c>
      <c r="G23" s="476"/>
      <c r="H23" s="461" t="s">
        <v>169</v>
      </c>
      <c r="I23" s="476"/>
      <c r="K23">
        <v>1</v>
      </c>
      <c r="L23">
        <v>2</v>
      </c>
      <c r="M23">
        <v>2</v>
      </c>
    </row>
    <row r="24" spans="1:13" s="37" customFormat="1" ht="13.5" customHeight="1">
      <c r="A24" s="57">
        <v>22</v>
      </c>
      <c r="B24" s="59" t="s">
        <v>1</v>
      </c>
      <c r="C24" s="292" t="s">
        <v>232</v>
      </c>
      <c r="D24" s="461" t="s">
        <v>168</v>
      </c>
      <c r="E24" s="476"/>
      <c r="F24" s="461" t="s">
        <v>169</v>
      </c>
      <c r="G24" s="476"/>
      <c r="H24" s="461" t="s">
        <v>169</v>
      </c>
      <c r="I24" s="476"/>
      <c r="K24">
        <v>1</v>
      </c>
      <c r="L24">
        <v>2</v>
      </c>
      <c r="M24">
        <v>2</v>
      </c>
    </row>
    <row r="25" spans="1:13" s="37" customFormat="1" ht="13.5" customHeight="1">
      <c r="A25" s="57">
        <v>23</v>
      </c>
      <c r="B25" s="59" t="s">
        <v>1</v>
      </c>
      <c r="C25" s="292" t="s">
        <v>231</v>
      </c>
      <c r="D25" s="461" t="s">
        <v>168</v>
      </c>
      <c r="E25" s="476"/>
      <c r="F25" s="461" t="s">
        <v>169</v>
      </c>
      <c r="G25" s="476"/>
      <c r="H25" s="461" t="s">
        <v>169</v>
      </c>
      <c r="I25" s="476"/>
      <c r="K25">
        <v>1</v>
      </c>
      <c r="L25">
        <v>2</v>
      </c>
      <c r="M25">
        <v>2</v>
      </c>
    </row>
    <row r="26" spans="1:13" s="37" customFormat="1" ht="13.5" customHeight="1">
      <c r="A26" s="57">
        <v>24</v>
      </c>
      <c r="B26" s="59" t="s">
        <v>1</v>
      </c>
      <c r="C26" s="292" t="s">
        <v>227</v>
      </c>
      <c r="D26" s="461" t="s">
        <v>168</v>
      </c>
      <c r="E26" s="476"/>
      <c r="F26" s="461" t="s">
        <v>168</v>
      </c>
      <c r="G26" s="476"/>
      <c r="H26" s="461" t="s">
        <v>169</v>
      </c>
      <c r="I26" s="476"/>
      <c r="K26">
        <v>1</v>
      </c>
      <c r="L26">
        <v>1</v>
      </c>
      <c r="M26">
        <v>2</v>
      </c>
    </row>
    <row r="27" spans="1:13" s="37" customFormat="1" ht="13.5" customHeight="1">
      <c r="A27" s="57">
        <v>25</v>
      </c>
      <c r="B27" s="59" t="s">
        <v>1</v>
      </c>
      <c r="C27" s="292" t="s">
        <v>226</v>
      </c>
      <c r="D27" s="461" t="s">
        <v>168</v>
      </c>
      <c r="E27" s="476"/>
      <c r="F27" s="461" t="s">
        <v>169</v>
      </c>
      <c r="G27" s="476"/>
      <c r="H27" s="461" t="s">
        <v>169</v>
      </c>
      <c r="I27" s="476"/>
      <c r="K27">
        <v>1</v>
      </c>
      <c r="L27">
        <v>2</v>
      </c>
      <c r="M27">
        <v>2</v>
      </c>
    </row>
    <row r="28" spans="1:13" s="35" customFormat="1" ht="13.5" customHeight="1">
      <c r="A28" s="57">
        <v>26</v>
      </c>
      <c r="B28" s="59" t="s">
        <v>1</v>
      </c>
      <c r="C28" s="292" t="s">
        <v>234</v>
      </c>
      <c r="D28" s="461" t="s">
        <v>168</v>
      </c>
      <c r="E28" s="476"/>
      <c r="F28" s="461" t="s">
        <v>169</v>
      </c>
      <c r="G28" s="476"/>
      <c r="H28" s="461" t="s">
        <v>169</v>
      </c>
      <c r="I28" s="476"/>
      <c r="K28">
        <v>1</v>
      </c>
      <c r="L28">
        <v>2</v>
      </c>
      <c r="M28">
        <v>2</v>
      </c>
    </row>
    <row r="29" spans="1:13" s="35" customFormat="1" ht="13.5" customHeight="1">
      <c r="A29" s="57">
        <v>27</v>
      </c>
      <c r="B29" s="59" t="s">
        <v>1</v>
      </c>
      <c r="C29" s="292" t="s">
        <v>233</v>
      </c>
      <c r="D29" s="461" t="s">
        <v>168</v>
      </c>
      <c r="E29" s="476"/>
      <c r="F29" s="461" t="s">
        <v>169</v>
      </c>
      <c r="G29" s="476"/>
      <c r="H29" s="461" t="s">
        <v>169</v>
      </c>
      <c r="I29" s="476"/>
      <c r="K29">
        <v>1</v>
      </c>
      <c r="L29">
        <v>2</v>
      </c>
      <c r="M29">
        <v>2</v>
      </c>
    </row>
    <row r="30" spans="1:13" s="35" customFormat="1" ht="13.5" customHeight="1">
      <c r="A30" s="57">
        <v>28</v>
      </c>
      <c r="B30" s="59" t="s">
        <v>1</v>
      </c>
      <c r="C30" s="292" t="s">
        <v>237</v>
      </c>
      <c r="D30" s="461" t="s">
        <v>168</v>
      </c>
      <c r="E30" s="476"/>
      <c r="F30" s="461" t="s">
        <v>169</v>
      </c>
      <c r="G30" s="476"/>
      <c r="H30" s="461" t="s">
        <v>169</v>
      </c>
      <c r="I30" s="476"/>
      <c r="K30">
        <v>1</v>
      </c>
      <c r="L30">
        <v>2</v>
      </c>
      <c r="M30">
        <v>2</v>
      </c>
    </row>
    <row r="31" spans="1:13" s="35" customFormat="1" ht="13.5" customHeight="1">
      <c r="A31" s="57">
        <v>29</v>
      </c>
      <c r="B31" s="59" t="s">
        <v>1</v>
      </c>
      <c r="C31" s="292" t="s">
        <v>238</v>
      </c>
      <c r="D31" s="461" t="s">
        <v>168</v>
      </c>
      <c r="E31" s="476"/>
      <c r="F31" s="461" t="s">
        <v>169</v>
      </c>
      <c r="G31" s="476"/>
      <c r="H31" s="461" t="s">
        <v>169</v>
      </c>
      <c r="I31" s="476"/>
      <c r="K31">
        <v>1</v>
      </c>
      <c r="L31">
        <v>2</v>
      </c>
      <c r="M31">
        <v>2</v>
      </c>
    </row>
    <row r="32" spans="1:13" s="35" customFormat="1" ht="13.5" customHeight="1">
      <c r="A32" s="57">
        <v>30</v>
      </c>
      <c r="B32" s="59" t="s">
        <v>1</v>
      </c>
      <c r="C32" s="292" t="s">
        <v>235</v>
      </c>
      <c r="D32" s="461" t="s">
        <v>168</v>
      </c>
      <c r="E32" s="476"/>
      <c r="F32" s="461" t="s">
        <v>169</v>
      </c>
      <c r="G32" s="476"/>
      <c r="H32" s="461" t="s">
        <v>169</v>
      </c>
      <c r="I32" s="476"/>
      <c r="K32">
        <v>1</v>
      </c>
      <c r="L32">
        <v>2</v>
      </c>
      <c r="M32">
        <v>2</v>
      </c>
    </row>
    <row r="33" spans="1:13" s="35" customFormat="1" ht="13.5" customHeight="1">
      <c r="A33" s="128">
        <v>31</v>
      </c>
      <c r="B33" s="60" t="s">
        <v>1</v>
      </c>
      <c r="C33" s="293" t="s">
        <v>236</v>
      </c>
      <c r="D33" s="479" t="s">
        <v>168</v>
      </c>
      <c r="E33" s="566"/>
      <c r="F33" s="479" t="s">
        <v>169</v>
      </c>
      <c r="G33" s="566"/>
      <c r="H33" s="479" t="s">
        <v>169</v>
      </c>
      <c r="I33" s="566"/>
      <c r="K33">
        <v>1</v>
      </c>
      <c r="L33">
        <v>2</v>
      </c>
      <c r="M33">
        <v>2</v>
      </c>
    </row>
    <row r="34" spans="1:13" s="35" customFormat="1" ht="13.5" customHeight="1">
      <c r="A34" s="127">
        <v>32</v>
      </c>
      <c r="B34" s="61" t="s">
        <v>19</v>
      </c>
      <c r="C34" s="291" t="s">
        <v>20</v>
      </c>
      <c r="D34" s="435" t="s">
        <v>168</v>
      </c>
      <c r="E34" s="436"/>
      <c r="F34" s="435" t="s">
        <v>169</v>
      </c>
      <c r="G34" s="436"/>
      <c r="H34" s="435" t="s">
        <v>169</v>
      </c>
      <c r="I34" s="436"/>
      <c r="K34">
        <v>1</v>
      </c>
      <c r="L34">
        <v>2</v>
      </c>
      <c r="M34">
        <v>2</v>
      </c>
    </row>
    <row r="35" spans="1:13" s="35" customFormat="1" ht="13.5" customHeight="1">
      <c r="A35" s="57">
        <v>33</v>
      </c>
      <c r="B35" s="59" t="s">
        <v>1</v>
      </c>
      <c r="C35" s="292" t="s">
        <v>21</v>
      </c>
      <c r="D35" s="461" t="s">
        <v>168</v>
      </c>
      <c r="E35" s="476"/>
      <c r="F35" s="461" t="s">
        <v>169</v>
      </c>
      <c r="G35" s="476"/>
      <c r="H35" s="461" t="s">
        <v>169</v>
      </c>
      <c r="I35" s="476"/>
      <c r="J35" s="44"/>
      <c r="K35">
        <v>1</v>
      </c>
      <c r="L35">
        <v>2</v>
      </c>
      <c r="M35">
        <v>2</v>
      </c>
    </row>
    <row r="36" spans="1:13" s="35" customFormat="1" ht="13.5" customHeight="1">
      <c r="A36" s="57">
        <v>34</v>
      </c>
      <c r="B36" s="59" t="s">
        <v>1</v>
      </c>
      <c r="C36" s="292" t="s">
        <v>22</v>
      </c>
      <c r="D36" s="461" t="s">
        <v>168</v>
      </c>
      <c r="E36" s="476"/>
      <c r="F36" s="461" t="s">
        <v>169</v>
      </c>
      <c r="G36" s="476"/>
      <c r="H36" s="461" t="s">
        <v>169</v>
      </c>
      <c r="I36" s="476"/>
      <c r="K36">
        <v>1</v>
      </c>
      <c r="L36">
        <v>2</v>
      </c>
      <c r="M36">
        <v>2</v>
      </c>
    </row>
    <row r="37" spans="1:13" s="35" customFormat="1" ht="13.5" customHeight="1">
      <c r="A37" s="57">
        <v>35</v>
      </c>
      <c r="B37" s="59" t="s">
        <v>1</v>
      </c>
      <c r="C37" s="292" t="s">
        <v>23</v>
      </c>
      <c r="D37" s="461" t="s">
        <v>168</v>
      </c>
      <c r="E37" s="476"/>
      <c r="F37" s="461" t="s">
        <v>169</v>
      </c>
      <c r="G37" s="476"/>
      <c r="H37" s="461" t="s">
        <v>169</v>
      </c>
      <c r="I37" s="476"/>
      <c r="K37">
        <v>1</v>
      </c>
      <c r="L37">
        <v>2</v>
      </c>
      <c r="M37">
        <v>2</v>
      </c>
    </row>
    <row r="38" spans="1:13" s="35" customFormat="1" ht="13.5" customHeight="1">
      <c r="A38" s="57">
        <v>36</v>
      </c>
      <c r="B38" s="59" t="s">
        <v>1</v>
      </c>
      <c r="C38" s="292" t="s">
        <v>24</v>
      </c>
      <c r="D38" s="461" t="s">
        <v>168</v>
      </c>
      <c r="E38" s="476"/>
      <c r="F38" s="461" t="s">
        <v>169</v>
      </c>
      <c r="G38" s="476"/>
      <c r="H38" s="461" t="s">
        <v>169</v>
      </c>
      <c r="I38" s="476"/>
      <c r="K38">
        <v>1</v>
      </c>
      <c r="L38">
        <v>2</v>
      </c>
      <c r="M38">
        <v>2</v>
      </c>
    </row>
    <row r="39" spans="1:13" s="35" customFormat="1" ht="13.5" customHeight="1">
      <c r="A39" s="57">
        <v>37</v>
      </c>
      <c r="B39" s="59" t="s">
        <v>1</v>
      </c>
      <c r="C39" s="292" t="s">
        <v>25</v>
      </c>
      <c r="D39" s="461" t="s">
        <v>168</v>
      </c>
      <c r="E39" s="476"/>
      <c r="F39" s="461" t="s">
        <v>169</v>
      </c>
      <c r="G39" s="476"/>
      <c r="H39" s="461" t="s">
        <v>169</v>
      </c>
      <c r="I39" s="476"/>
      <c r="K39">
        <v>1</v>
      </c>
      <c r="L39">
        <v>2</v>
      </c>
      <c r="M39">
        <v>2</v>
      </c>
    </row>
    <row r="40" spans="1:13" s="35" customFormat="1" ht="13.5" customHeight="1">
      <c r="A40" s="57">
        <v>38</v>
      </c>
      <c r="B40" s="59" t="s">
        <v>1</v>
      </c>
      <c r="C40" s="292" t="s">
        <v>26</v>
      </c>
      <c r="D40" s="461" t="s">
        <v>168</v>
      </c>
      <c r="E40" s="476"/>
      <c r="F40" s="461" t="s">
        <v>169</v>
      </c>
      <c r="G40" s="476"/>
      <c r="H40" s="461" t="s">
        <v>169</v>
      </c>
      <c r="I40" s="476"/>
      <c r="K40">
        <v>1</v>
      </c>
      <c r="L40">
        <v>2</v>
      </c>
      <c r="M40">
        <v>2</v>
      </c>
    </row>
    <row r="41" spans="1:13" s="35" customFormat="1" ht="13.5" customHeight="1">
      <c r="A41" s="57">
        <v>39</v>
      </c>
      <c r="B41" s="59" t="s">
        <v>1</v>
      </c>
      <c r="C41" s="292" t="s">
        <v>27</v>
      </c>
      <c r="D41" s="461" t="s">
        <v>168</v>
      </c>
      <c r="E41" s="476"/>
      <c r="F41" s="461" t="s">
        <v>169</v>
      </c>
      <c r="G41" s="476"/>
      <c r="H41" s="461" t="s">
        <v>169</v>
      </c>
      <c r="I41" s="476"/>
      <c r="K41">
        <v>1</v>
      </c>
      <c r="L41">
        <v>2</v>
      </c>
      <c r="M41">
        <v>2</v>
      </c>
    </row>
    <row r="42" spans="1:13" s="35" customFormat="1" ht="13.5" customHeight="1">
      <c r="A42" s="57">
        <v>40</v>
      </c>
      <c r="B42" s="59" t="s">
        <v>1</v>
      </c>
      <c r="C42" s="292" t="s">
        <v>147</v>
      </c>
      <c r="D42" s="461" t="s">
        <v>168</v>
      </c>
      <c r="E42" s="476"/>
      <c r="F42" s="461" t="s">
        <v>169</v>
      </c>
      <c r="G42" s="476"/>
      <c r="H42" s="461" t="s">
        <v>169</v>
      </c>
      <c r="I42" s="476"/>
      <c r="K42">
        <v>1</v>
      </c>
      <c r="L42">
        <v>2</v>
      </c>
      <c r="M42">
        <v>2</v>
      </c>
    </row>
    <row r="43" spans="1:13" s="35" customFormat="1" ht="13.5" customHeight="1">
      <c r="A43" s="57">
        <v>41</v>
      </c>
      <c r="B43" s="59" t="s">
        <v>1</v>
      </c>
      <c r="C43" s="292" t="s">
        <v>28</v>
      </c>
      <c r="D43" s="461" t="s">
        <v>168</v>
      </c>
      <c r="E43" s="476"/>
      <c r="F43" s="461" t="s">
        <v>169</v>
      </c>
      <c r="G43" s="476"/>
      <c r="H43" s="461" t="s">
        <v>169</v>
      </c>
      <c r="I43" s="476"/>
      <c r="K43">
        <v>1</v>
      </c>
      <c r="L43">
        <v>2</v>
      </c>
      <c r="M43">
        <v>2</v>
      </c>
    </row>
    <row r="44" spans="1:13" s="35" customFormat="1" ht="13.5" customHeight="1">
      <c r="A44" s="57">
        <v>42</v>
      </c>
      <c r="B44" s="59" t="s">
        <v>1</v>
      </c>
      <c r="C44" s="292" t="s">
        <v>29</v>
      </c>
      <c r="D44" s="461" t="s">
        <v>168</v>
      </c>
      <c r="E44" s="476"/>
      <c r="F44" s="461" t="s">
        <v>169</v>
      </c>
      <c r="G44" s="476"/>
      <c r="H44" s="461" t="s">
        <v>169</v>
      </c>
      <c r="I44" s="476"/>
      <c r="K44">
        <v>1</v>
      </c>
      <c r="L44">
        <v>2</v>
      </c>
      <c r="M44">
        <v>2</v>
      </c>
    </row>
    <row r="45" spans="1:13" s="35" customFormat="1" ht="13.5" customHeight="1">
      <c r="A45" s="57">
        <v>43</v>
      </c>
      <c r="B45" s="59" t="s">
        <v>1</v>
      </c>
      <c r="C45" s="292" t="s">
        <v>30</v>
      </c>
      <c r="D45" s="461" t="s">
        <v>168</v>
      </c>
      <c r="E45" s="476"/>
      <c r="F45" s="461" t="s">
        <v>169</v>
      </c>
      <c r="G45" s="476"/>
      <c r="H45" s="461" t="s">
        <v>169</v>
      </c>
      <c r="I45" s="476"/>
      <c r="K45">
        <v>1</v>
      </c>
      <c r="L45">
        <v>2</v>
      </c>
      <c r="M45">
        <v>2</v>
      </c>
    </row>
    <row r="46" spans="1:13" s="35" customFormat="1" ht="13.5" customHeight="1">
      <c r="A46" s="57">
        <v>44</v>
      </c>
      <c r="B46" s="59" t="s">
        <v>1</v>
      </c>
      <c r="C46" s="292" t="s">
        <v>31</v>
      </c>
      <c r="D46" s="461" t="s">
        <v>168</v>
      </c>
      <c r="E46" s="476"/>
      <c r="F46" s="461" t="s">
        <v>169</v>
      </c>
      <c r="G46" s="476"/>
      <c r="H46" s="461" t="s">
        <v>169</v>
      </c>
      <c r="I46" s="476"/>
      <c r="K46">
        <v>1</v>
      </c>
      <c r="L46">
        <v>2</v>
      </c>
      <c r="M46">
        <v>2</v>
      </c>
    </row>
    <row r="47" spans="1:13" s="35" customFormat="1" ht="13.5" customHeight="1">
      <c r="A47" s="57">
        <v>45</v>
      </c>
      <c r="B47" s="59" t="s">
        <v>1</v>
      </c>
      <c r="C47" s="292" t="s">
        <v>32</v>
      </c>
      <c r="D47" s="461" t="s">
        <v>168</v>
      </c>
      <c r="E47" s="476"/>
      <c r="F47" s="461" t="s">
        <v>169</v>
      </c>
      <c r="G47" s="476"/>
      <c r="H47" s="461" t="s">
        <v>169</v>
      </c>
      <c r="I47" s="476"/>
      <c r="K47">
        <v>1</v>
      </c>
      <c r="L47">
        <v>2</v>
      </c>
      <c r="M47">
        <v>2</v>
      </c>
    </row>
    <row r="48" spans="1:13" s="35" customFormat="1" ht="13.5" customHeight="1">
      <c r="A48" s="57">
        <v>46</v>
      </c>
      <c r="B48" s="59" t="s">
        <v>1</v>
      </c>
      <c r="C48" s="292" t="s">
        <v>33</v>
      </c>
      <c r="D48" s="461" t="s">
        <v>168</v>
      </c>
      <c r="E48" s="476"/>
      <c r="F48" s="461" t="s">
        <v>169</v>
      </c>
      <c r="G48" s="476"/>
      <c r="H48" s="461" t="s">
        <v>169</v>
      </c>
      <c r="I48" s="476"/>
      <c r="K48">
        <v>1</v>
      </c>
      <c r="L48">
        <v>2</v>
      </c>
      <c r="M48">
        <v>2</v>
      </c>
    </row>
    <row r="49" spans="1:13" s="35" customFormat="1" ht="13.5" customHeight="1">
      <c r="A49" s="57">
        <v>47</v>
      </c>
      <c r="B49" s="59" t="s">
        <v>1</v>
      </c>
      <c r="C49" s="292" t="s">
        <v>34</v>
      </c>
      <c r="D49" s="461" t="s">
        <v>168</v>
      </c>
      <c r="E49" s="476"/>
      <c r="F49" s="461" t="s">
        <v>169</v>
      </c>
      <c r="G49" s="476"/>
      <c r="H49" s="461" t="s">
        <v>169</v>
      </c>
      <c r="I49" s="476"/>
      <c r="K49">
        <v>1</v>
      </c>
      <c r="L49">
        <v>2</v>
      </c>
      <c r="M49">
        <v>2</v>
      </c>
    </row>
    <row r="50" spans="1:13" s="35" customFormat="1" ht="13.5" customHeight="1">
      <c r="A50" s="128">
        <v>48</v>
      </c>
      <c r="B50" s="60" t="s">
        <v>1</v>
      </c>
      <c r="C50" s="293" t="s">
        <v>35</v>
      </c>
      <c r="D50" s="479" t="s">
        <v>168</v>
      </c>
      <c r="E50" s="566"/>
      <c r="F50" s="479" t="s">
        <v>169</v>
      </c>
      <c r="G50" s="566"/>
      <c r="H50" s="479" t="s">
        <v>169</v>
      </c>
      <c r="I50" s="566"/>
      <c r="K50">
        <v>1</v>
      </c>
      <c r="L50">
        <v>2</v>
      </c>
      <c r="M50">
        <v>2</v>
      </c>
    </row>
    <row r="51" spans="1:13" s="44" customFormat="1" ht="13.5" customHeight="1">
      <c r="A51" s="127">
        <v>49</v>
      </c>
      <c r="B51" s="61" t="s">
        <v>114</v>
      </c>
      <c r="C51" s="291" t="s">
        <v>170</v>
      </c>
      <c r="D51" s="435" t="s">
        <v>168</v>
      </c>
      <c r="E51" s="436"/>
      <c r="F51" s="435" t="s">
        <v>171</v>
      </c>
      <c r="G51" s="436"/>
      <c r="H51" s="435" t="s">
        <v>171</v>
      </c>
      <c r="I51" s="436"/>
      <c r="K51">
        <v>1</v>
      </c>
      <c r="L51">
        <v>2</v>
      </c>
      <c r="M51">
        <v>2</v>
      </c>
    </row>
    <row r="52" spans="1:13" s="44" customFormat="1" ht="13.5" customHeight="1">
      <c r="A52" s="128">
        <v>50</v>
      </c>
      <c r="B52" s="60" t="s">
        <v>1</v>
      </c>
      <c r="C52" s="293" t="s">
        <v>172</v>
      </c>
      <c r="D52" s="479" t="s">
        <v>168</v>
      </c>
      <c r="E52" s="566"/>
      <c r="F52" s="479" t="s">
        <v>171</v>
      </c>
      <c r="G52" s="566"/>
      <c r="H52" s="479" t="s">
        <v>171</v>
      </c>
      <c r="I52" s="566"/>
      <c r="K52">
        <v>1</v>
      </c>
      <c r="L52">
        <v>2</v>
      </c>
      <c r="M52">
        <v>2</v>
      </c>
    </row>
    <row r="53" spans="1:13" s="35" customFormat="1" ht="13.5" customHeight="1">
      <c r="A53" s="127">
        <v>51</v>
      </c>
      <c r="B53" s="61" t="s">
        <v>36</v>
      </c>
      <c r="C53" s="291" t="s">
        <v>37</v>
      </c>
      <c r="D53" s="435" t="s">
        <v>168</v>
      </c>
      <c r="E53" s="436"/>
      <c r="F53" s="435" t="s">
        <v>169</v>
      </c>
      <c r="G53" s="436"/>
      <c r="H53" s="435" t="s">
        <v>169</v>
      </c>
      <c r="I53" s="436"/>
      <c r="K53">
        <v>1</v>
      </c>
      <c r="L53">
        <v>2</v>
      </c>
      <c r="M53">
        <v>2</v>
      </c>
    </row>
    <row r="54" spans="1:13" s="35" customFormat="1" ht="13.5" customHeight="1">
      <c r="A54" s="57">
        <v>52</v>
      </c>
      <c r="B54" s="59" t="s">
        <v>1</v>
      </c>
      <c r="C54" s="292" t="s">
        <v>38</v>
      </c>
      <c r="D54" s="461" t="s">
        <v>168</v>
      </c>
      <c r="E54" s="476"/>
      <c r="F54" s="461" t="s">
        <v>169</v>
      </c>
      <c r="G54" s="476"/>
      <c r="H54" s="461" t="s">
        <v>169</v>
      </c>
      <c r="I54" s="476"/>
      <c r="K54">
        <v>1</v>
      </c>
      <c r="L54">
        <v>2</v>
      </c>
      <c r="M54">
        <v>2</v>
      </c>
    </row>
    <row r="55" spans="1:13" s="35" customFormat="1" ht="13.5" customHeight="1">
      <c r="A55" s="57">
        <v>53</v>
      </c>
      <c r="B55" s="59" t="s">
        <v>1</v>
      </c>
      <c r="C55" s="292" t="s">
        <v>39</v>
      </c>
      <c r="D55" s="461" t="s">
        <v>168</v>
      </c>
      <c r="E55" s="476"/>
      <c r="F55" s="461" t="s">
        <v>169</v>
      </c>
      <c r="G55" s="476"/>
      <c r="H55" s="461" t="s">
        <v>169</v>
      </c>
      <c r="I55" s="476"/>
      <c r="K55">
        <v>1</v>
      </c>
      <c r="L55">
        <v>2</v>
      </c>
      <c r="M55">
        <v>2</v>
      </c>
    </row>
    <row r="56" spans="1:13" s="35" customFormat="1" ht="13.5" customHeight="1" thickBot="1">
      <c r="A56" s="128">
        <v>54</v>
      </c>
      <c r="B56" s="60" t="s">
        <v>1</v>
      </c>
      <c r="C56" s="293" t="s">
        <v>40</v>
      </c>
      <c r="D56" s="479" t="s">
        <v>168</v>
      </c>
      <c r="E56" s="566"/>
      <c r="F56" s="479" t="s">
        <v>169</v>
      </c>
      <c r="G56" s="566"/>
      <c r="H56" s="479" t="s">
        <v>169</v>
      </c>
      <c r="I56" s="566"/>
      <c r="K56">
        <v>1</v>
      </c>
      <c r="L56">
        <v>2</v>
      </c>
      <c r="M56">
        <v>2</v>
      </c>
    </row>
    <row r="57" spans="1:13" s="35" customFormat="1" ht="13.5" customHeight="1">
      <c r="A57" s="130">
        <v>55</v>
      </c>
      <c r="B57" s="61" t="s">
        <v>41</v>
      </c>
      <c r="C57" s="313" t="s">
        <v>282</v>
      </c>
      <c r="D57" s="615" t="s">
        <v>168</v>
      </c>
      <c r="E57" s="616"/>
      <c r="F57" s="486" t="s">
        <v>271</v>
      </c>
      <c r="G57" s="572"/>
      <c r="H57" s="486" t="s">
        <v>271</v>
      </c>
      <c r="I57" s="572"/>
      <c r="K57">
        <v>1</v>
      </c>
      <c r="L57">
        <v>2</v>
      </c>
      <c r="M57">
        <v>2</v>
      </c>
    </row>
    <row r="58" spans="1:13" s="44" customFormat="1" ht="13.5" customHeight="1">
      <c r="A58" s="130">
        <v>56</v>
      </c>
      <c r="B58" s="58" t="s">
        <v>42</v>
      </c>
      <c r="C58" s="329" t="s">
        <v>43</v>
      </c>
      <c r="D58" s="484" t="s">
        <v>168</v>
      </c>
      <c r="E58" s="565"/>
      <c r="F58" s="484" t="s">
        <v>173</v>
      </c>
      <c r="G58" s="565"/>
      <c r="H58" s="484" t="s">
        <v>180</v>
      </c>
      <c r="I58" s="565"/>
      <c r="K58">
        <v>1</v>
      </c>
      <c r="L58">
        <v>4</v>
      </c>
      <c r="M58">
        <v>5</v>
      </c>
    </row>
    <row r="59" spans="1:13" s="35" customFormat="1" ht="13.5" customHeight="1">
      <c r="A59" s="127">
        <v>57</v>
      </c>
      <c r="B59" s="61" t="s">
        <v>8</v>
      </c>
      <c r="C59" s="291" t="s">
        <v>9</v>
      </c>
      <c r="D59" s="435" t="s">
        <v>168</v>
      </c>
      <c r="E59" s="436"/>
      <c r="F59" s="435" t="s">
        <v>169</v>
      </c>
      <c r="G59" s="436"/>
      <c r="H59" s="435" t="s">
        <v>169</v>
      </c>
      <c r="I59" s="436"/>
      <c r="K59">
        <v>1</v>
      </c>
      <c r="L59">
        <v>2</v>
      </c>
      <c r="M59">
        <v>2</v>
      </c>
    </row>
    <row r="60" spans="1:13" s="35" customFormat="1" ht="13.5" customHeight="1">
      <c r="A60" s="57">
        <v>58</v>
      </c>
      <c r="B60" s="59" t="s">
        <v>1</v>
      </c>
      <c r="C60" s="292" t="s">
        <v>10</v>
      </c>
      <c r="D60" s="461" t="s">
        <v>168</v>
      </c>
      <c r="E60" s="476"/>
      <c r="F60" s="461" t="s">
        <v>169</v>
      </c>
      <c r="G60" s="476"/>
      <c r="H60" s="461" t="s">
        <v>169</v>
      </c>
      <c r="I60" s="476"/>
      <c r="K60">
        <v>1</v>
      </c>
      <c r="L60">
        <v>2</v>
      </c>
      <c r="M60">
        <v>2</v>
      </c>
    </row>
    <row r="61" spans="1:13" s="35" customFormat="1" ht="13.5" customHeight="1">
      <c r="A61" s="57">
        <v>59</v>
      </c>
      <c r="B61" s="59" t="s">
        <v>1</v>
      </c>
      <c r="C61" s="292" t="s">
        <v>11</v>
      </c>
      <c r="D61" s="461" t="s">
        <v>168</v>
      </c>
      <c r="E61" s="476"/>
      <c r="F61" s="461" t="s">
        <v>169</v>
      </c>
      <c r="G61" s="476"/>
      <c r="H61" s="461" t="s">
        <v>169</v>
      </c>
      <c r="I61" s="476"/>
      <c r="K61">
        <v>1</v>
      </c>
      <c r="L61">
        <v>2</v>
      </c>
      <c r="M61">
        <v>2</v>
      </c>
    </row>
    <row r="62" spans="1:13" s="35" customFormat="1" ht="13.5" customHeight="1">
      <c r="A62" s="57">
        <v>60</v>
      </c>
      <c r="B62" s="59" t="s">
        <v>1</v>
      </c>
      <c r="C62" s="292" t="s">
        <v>12</v>
      </c>
      <c r="D62" s="461" t="s">
        <v>168</v>
      </c>
      <c r="E62" s="476"/>
      <c r="F62" s="461" t="s">
        <v>169</v>
      </c>
      <c r="G62" s="476"/>
      <c r="H62" s="461" t="s">
        <v>169</v>
      </c>
      <c r="I62" s="476"/>
      <c r="K62">
        <v>1</v>
      </c>
      <c r="L62">
        <v>2</v>
      </c>
      <c r="M62">
        <v>2</v>
      </c>
    </row>
    <row r="63" spans="1:13" s="35" customFormat="1" ht="13.5" customHeight="1">
      <c r="A63" s="57">
        <v>61</v>
      </c>
      <c r="B63" s="234" t="s">
        <v>1</v>
      </c>
      <c r="C63" s="298" t="s">
        <v>13</v>
      </c>
      <c r="D63" s="482" t="s">
        <v>168</v>
      </c>
      <c r="E63" s="573"/>
      <c r="F63" s="482" t="s">
        <v>169</v>
      </c>
      <c r="G63" s="573"/>
      <c r="H63" s="482" t="s">
        <v>169</v>
      </c>
      <c r="I63" s="573"/>
      <c r="K63">
        <v>1</v>
      </c>
      <c r="L63">
        <v>2</v>
      </c>
      <c r="M63">
        <v>2</v>
      </c>
    </row>
    <row r="64" spans="1:13" s="35" customFormat="1" ht="13.5" customHeight="1">
      <c r="A64" s="128">
        <v>62</v>
      </c>
      <c r="B64" s="60" t="s">
        <v>252</v>
      </c>
      <c r="C64" s="330" t="s">
        <v>250</v>
      </c>
      <c r="D64" s="479" t="s">
        <v>168</v>
      </c>
      <c r="E64" s="566"/>
      <c r="F64" s="479" t="s">
        <v>174</v>
      </c>
      <c r="G64" s="566"/>
      <c r="H64" s="479" t="s">
        <v>174</v>
      </c>
      <c r="I64" s="566"/>
      <c r="K64">
        <v>1</v>
      </c>
      <c r="L64">
        <v>2</v>
      </c>
      <c r="M64">
        <v>2</v>
      </c>
    </row>
    <row r="65" spans="1:13" s="35" customFormat="1" ht="13.5" customHeight="1">
      <c r="A65" s="127">
        <v>63</v>
      </c>
      <c r="B65" s="235" t="s">
        <v>14</v>
      </c>
      <c r="C65" s="331" t="s">
        <v>15</v>
      </c>
      <c r="D65" s="477" t="s">
        <v>168</v>
      </c>
      <c r="E65" s="580"/>
      <c r="F65" s="477" t="s">
        <v>169</v>
      </c>
      <c r="G65" s="580"/>
      <c r="H65" s="477" t="s">
        <v>169</v>
      </c>
      <c r="I65" s="580"/>
      <c r="K65">
        <v>1</v>
      </c>
      <c r="L65">
        <v>2</v>
      </c>
      <c r="M65">
        <v>2</v>
      </c>
    </row>
    <row r="66" spans="1:13" s="35" customFormat="1" ht="13.5" customHeight="1">
      <c r="A66" s="57">
        <v>64</v>
      </c>
      <c r="B66" s="59" t="s">
        <v>1</v>
      </c>
      <c r="C66" s="292" t="s">
        <v>16</v>
      </c>
      <c r="D66" s="461" t="s">
        <v>168</v>
      </c>
      <c r="E66" s="476"/>
      <c r="F66" s="461" t="s">
        <v>169</v>
      </c>
      <c r="G66" s="476"/>
      <c r="H66" s="461" t="s">
        <v>169</v>
      </c>
      <c r="I66" s="476"/>
      <c r="K66">
        <v>1</v>
      </c>
      <c r="L66">
        <v>2</v>
      </c>
      <c r="M66">
        <v>2</v>
      </c>
    </row>
    <row r="67" spans="1:13" s="35" customFormat="1" ht="13.5" customHeight="1">
      <c r="A67" s="57">
        <v>65</v>
      </c>
      <c r="B67" s="59" t="s">
        <v>1</v>
      </c>
      <c r="C67" s="292" t="s">
        <v>17</v>
      </c>
      <c r="D67" s="461" t="s">
        <v>168</v>
      </c>
      <c r="E67" s="476"/>
      <c r="F67" s="461" t="s">
        <v>169</v>
      </c>
      <c r="G67" s="476"/>
      <c r="H67" s="461" t="s">
        <v>169</v>
      </c>
      <c r="I67" s="476"/>
      <c r="K67">
        <v>1</v>
      </c>
      <c r="L67">
        <v>2</v>
      </c>
      <c r="M67">
        <v>2</v>
      </c>
    </row>
    <row r="68" spans="1:13" s="37" customFormat="1" ht="13.5" customHeight="1">
      <c r="A68" s="128">
        <v>66</v>
      </c>
      <c r="B68" s="60" t="s">
        <v>1</v>
      </c>
      <c r="C68" s="293" t="s">
        <v>93</v>
      </c>
      <c r="D68" s="479" t="s">
        <v>168</v>
      </c>
      <c r="E68" s="566"/>
      <c r="F68" s="479" t="s">
        <v>169</v>
      </c>
      <c r="G68" s="566"/>
      <c r="H68" s="479" t="s">
        <v>169</v>
      </c>
      <c r="I68" s="566"/>
      <c r="K68">
        <v>1</v>
      </c>
      <c r="L68">
        <v>2</v>
      </c>
      <c r="M68">
        <v>2</v>
      </c>
    </row>
    <row r="69" spans="1:13" s="44" customFormat="1" ht="13.5" customHeight="1">
      <c r="A69" s="130">
        <v>67</v>
      </c>
      <c r="B69" s="61" t="s">
        <v>44</v>
      </c>
      <c r="C69" s="291" t="s">
        <v>289</v>
      </c>
      <c r="D69" s="435" t="s">
        <v>168</v>
      </c>
      <c r="E69" s="436"/>
      <c r="F69" s="435" t="s">
        <v>169</v>
      </c>
      <c r="G69" s="436"/>
      <c r="H69" s="435" t="s">
        <v>169</v>
      </c>
      <c r="I69" s="436"/>
      <c r="K69">
        <v>1</v>
      </c>
      <c r="L69">
        <v>2</v>
      </c>
      <c r="M69">
        <v>2</v>
      </c>
    </row>
    <row r="70" spans="1:13" s="35" customFormat="1" ht="13.5" customHeight="1">
      <c r="A70" s="127">
        <v>68</v>
      </c>
      <c r="B70" s="61" t="s">
        <v>64</v>
      </c>
      <c r="C70" s="291" t="s">
        <v>65</v>
      </c>
      <c r="D70" s="435" t="s">
        <v>168</v>
      </c>
      <c r="E70" s="436"/>
      <c r="F70" s="435" t="s">
        <v>169</v>
      </c>
      <c r="G70" s="436"/>
      <c r="H70" s="435" t="s">
        <v>169</v>
      </c>
      <c r="I70" s="436"/>
      <c r="K70">
        <v>1</v>
      </c>
      <c r="L70">
        <v>2</v>
      </c>
      <c r="M70">
        <v>2</v>
      </c>
    </row>
    <row r="71" spans="1:13" s="35" customFormat="1" ht="13.5" customHeight="1">
      <c r="A71" s="57">
        <v>69</v>
      </c>
      <c r="B71" s="234" t="s">
        <v>1</v>
      </c>
      <c r="C71" s="298" t="s">
        <v>66</v>
      </c>
      <c r="D71" s="482" t="s">
        <v>168</v>
      </c>
      <c r="E71" s="573"/>
      <c r="F71" s="482" t="s">
        <v>169</v>
      </c>
      <c r="G71" s="573"/>
      <c r="H71" s="482" t="s">
        <v>169</v>
      </c>
      <c r="I71" s="573"/>
      <c r="K71">
        <v>1</v>
      </c>
      <c r="L71">
        <v>2</v>
      </c>
      <c r="M71">
        <v>2</v>
      </c>
    </row>
    <row r="72" spans="1:13" s="35" customFormat="1" ht="13.5" customHeight="1">
      <c r="A72" s="128">
        <v>70</v>
      </c>
      <c r="B72" s="60" t="s">
        <v>1</v>
      </c>
      <c r="C72" s="293" t="s">
        <v>214</v>
      </c>
      <c r="D72" s="479" t="s">
        <v>168</v>
      </c>
      <c r="E72" s="566"/>
      <c r="F72" s="479" t="s">
        <v>174</v>
      </c>
      <c r="G72" s="566"/>
      <c r="H72" s="479" t="s">
        <v>174</v>
      </c>
      <c r="I72" s="566"/>
      <c r="K72">
        <v>1</v>
      </c>
      <c r="L72">
        <v>2</v>
      </c>
      <c r="M72">
        <v>2</v>
      </c>
    </row>
    <row r="73" spans="1:13" s="35" customFormat="1" ht="13.5" customHeight="1">
      <c r="A73" s="130">
        <v>71</v>
      </c>
      <c r="B73" s="61" t="s">
        <v>62</v>
      </c>
      <c r="C73" s="291" t="s">
        <v>63</v>
      </c>
      <c r="D73" s="435" t="s">
        <v>168</v>
      </c>
      <c r="E73" s="436"/>
      <c r="F73" s="435" t="s">
        <v>169</v>
      </c>
      <c r="G73" s="436"/>
      <c r="H73" s="435" t="s">
        <v>169</v>
      </c>
      <c r="I73" s="436"/>
      <c r="K73">
        <v>1</v>
      </c>
      <c r="L73">
        <v>2</v>
      </c>
      <c r="M73">
        <v>2</v>
      </c>
    </row>
    <row r="74" spans="1:13" s="35" customFormat="1" ht="13.5" customHeight="1">
      <c r="A74" s="127">
        <v>72</v>
      </c>
      <c r="B74" s="61" t="s">
        <v>51</v>
      </c>
      <c r="C74" s="291" t="s">
        <v>52</v>
      </c>
      <c r="D74" s="435" t="s">
        <v>168</v>
      </c>
      <c r="E74" s="436"/>
      <c r="F74" s="435" t="s">
        <v>169</v>
      </c>
      <c r="G74" s="436"/>
      <c r="H74" s="435" t="s">
        <v>169</v>
      </c>
      <c r="I74" s="436"/>
      <c r="K74">
        <v>1</v>
      </c>
      <c r="L74">
        <v>2</v>
      </c>
      <c r="M74">
        <v>2</v>
      </c>
    </row>
    <row r="75" spans="1:13" s="35" customFormat="1" ht="13.5" customHeight="1">
      <c r="A75" s="127">
        <v>73</v>
      </c>
      <c r="B75" s="59" t="s">
        <v>1</v>
      </c>
      <c r="C75" s="292" t="s">
        <v>53</v>
      </c>
      <c r="D75" s="461" t="s">
        <v>168</v>
      </c>
      <c r="E75" s="476"/>
      <c r="F75" s="461" t="s">
        <v>169</v>
      </c>
      <c r="G75" s="476"/>
      <c r="H75" s="461" t="s">
        <v>169</v>
      </c>
      <c r="I75" s="476"/>
      <c r="K75">
        <v>1</v>
      </c>
      <c r="L75">
        <v>2</v>
      </c>
      <c r="M75">
        <v>2</v>
      </c>
    </row>
    <row r="76" spans="1:13" s="37" customFormat="1" ht="13.5" customHeight="1">
      <c r="A76" s="127">
        <v>74</v>
      </c>
      <c r="B76" s="59" t="s">
        <v>1</v>
      </c>
      <c r="C76" s="292" t="s">
        <v>54</v>
      </c>
      <c r="D76" s="461" t="s">
        <v>168</v>
      </c>
      <c r="E76" s="476"/>
      <c r="F76" s="461" t="s">
        <v>169</v>
      </c>
      <c r="G76" s="476"/>
      <c r="H76" s="461" t="s">
        <v>169</v>
      </c>
      <c r="I76" s="476"/>
      <c r="K76">
        <v>1</v>
      </c>
      <c r="L76">
        <v>2</v>
      </c>
      <c r="M76">
        <v>2</v>
      </c>
    </row>
    <row r="77" spans="1:13" s="37" customFormat="1" ht="13.5" customHeight="1">
      <c r="A77" s="57">
        <v>75</v>
      </c>
      <c r="B77" s="59" t="s">
        <v>1</v>
      </c>
      <c r="C77" s="292" t="s">
        <v>55</v>
      </c>
      <c r="D77" s="461" t="s">
        <v>168</v>
      </c>
      <c r="E77" s="476"/>
      <c r="F77" s="461" t="s">
        <v>169</v>
      </c>
      <c r="G77" s="476"/>
      <c r="H77" s="461" t="s">
        <v>169</v>
      </c>
      <c r="I77" s="476"/>
      <c r="K77">
        <v>1</v>
      </c>
      <c r="L77">
        <v>2</v>
      </c>
      <c r="M77">
        <v>2</v>
      </c>
    </row>
    <row r="78" spans="1:13" s="35" customFormat="1" ht="13.5" customHeight="1">
      <c r="A78" s="127">
        <v>76</v>
      </c>
      <c r="B78" s="59" t="s">
        <v>1</v>
      </c>
      <c r="C78" s="292" t="s">
        <v>56</v>
      </c>
      <c r="D78" s="461" t="s">
        <v>168</v>
      </c>
      <c r="E78" s="476"/>
      <c r="F78" s="461" t="s">
        <v>169</v>
      </c>
      <c r="G78" s="476"/>
      <c r="H78" s="461" t="s">
        <v>169</v>
      </c>
      <c r="I78" s="476"/>
      <c r="K78">
        <v>1</v>
      </c>
      <c r="L78">
        <v>2</v>
      </c>
      <c r="M78">
        <v>2</v>
      </c>
    </row>
    <row r="79" spans="1:13" s="35" customFormat="1" ht="13.5" customHeight="1">
      <c r="A79" s="127">
        <v>77</v>
      </c>
      <c r="B79" s="59" t="s">
        <v>1</v>
      </c>
      <c r="C79" s="292" t="s">
        <v>57</v>
      </c>
      <c r="D79" s="461" t="s">
        <v>168</v>
      </c>
      <c r="E79" s="476"/>
      <c r="F79" s="461" t="s">
        <v>169</v>
      </c>
      <c r="G79" s="476"/>
      <c r="H79" s="461" t="s">
        <v>169</v>
      </c>
      <c r="I79" s="476"/>
      <c r="K79">
        <v>1</v>
      </c>
      <c r="L79">
        <v>2</v>
      </c>
      <c r="M79">
        <v>2</v>
      </c>
    </row>
    <row r="80" spans="1:13" s="35" customFormat="1" ht="13.5" customHeight="1">
      <c r="A80" s="57">
        <v>78</v>
      </c>
      <c r="B80" s="59" t="s">
        <v>1</v>
      </c>
      <c r="C80" s="292" t="s">
        <v>277</v>
      </c>
      <c r="D80" s="461" t="s">
        <v>168</v>
      </c>
      <c r="E80" s="476"/>
      <c r="F80" s="461" t="s">
        <v>169</v>
      </c>
      <c r="G80" s="476"/>
      <c r="H80" s="461" t="s">
        <v>169</v>
      </c>
      <c r="I80" s="476"/>
      <c r="K80">
        <v>1</v>
      </c>
      <c r="L80">
        <v>2</v>
      </c>
      <c r="M80">
        <v>2</v>
      </c>
    </row>
    <row r="81" spans="1:13" s="35" customFormat="1" ht="13.5" customHeight="1">
      <c r="A81" s="127">
        <v>79</v>
      </c>
      <c r="B81" s="59" t="s">
        <v>1</v>
      </c>
      <c r="C81" s="292" t="s">
        <v>58</v>
      </c>
      <c r="D81" s="461" t="s">
        <v>168</v>
      </c>
      <c r="E81" s="476"/>
      <c r="F81" s="461" t="s">
        <v>169</v>
      </c>
      <c r="G81" s="476"/>
      <c r="H81" s="461" t="s">
        <v>174</v>
      </c>
      <c r="I81" s="476"/>
      <c r="K81">
        <v>1</v>
      </c>
      <c r="L81">
        <v>2</v>
      </c>
      <c r="M81">
        <v>2</v>
      </c>
    </row>
    <row r="82" spans="1:13" s="35" customFormat="1" ht="13.5" customHeight="1">
      <c r="A82" s="127">
        <v>80</v>
      </c>
      <c r="B82" s="234" t="s">
        <v>268</v>
      </c>
      <c r="C82" s="298" t="s">
        <v>59</v>
      </c>
      <c r="D82" s="482" t="s">
        <v>168</v>
      </c>
      <c r="E82" s="573"/>
      <c r="F82" s="482" t="s">
        <v>169</v>
      </c>
      <c r="G82" s="573"/>
      <c r="H82" s="482" t="s">
        <v>169</v>
      </c>
      <c r="I82" s="573"/>
      <c r="K82">
        <v>1</v>
      </c>
      <c r="L82">
        <v>2</v>
      </c>
      <c r="M82">
        <v>2</v>
      </c>
    </row>
    <row r="83" spans="1:13" s="35" customFormat="1" ht="13.5" customHeight="1">
      <c r="A83" s="128">
        <v>81</v>
      </c>
      <c r="B83" s="60" t="s">
        <v>270</v>
      </c>
      <c r="C83" s="293" t="s">
        <v>260</v>
      </c>
      <c r="D83" s="479" t="s">
        <v>168</v>
      </c>
      <c r="E83" s="566"/>
      <c r="F83" s="479" t="s">
        <v>271</v>
      </c>
      <c r="G83" s="566"/>
      <c r="H83" s="479" t="s">
        <v>271</v>
      </c>
      <c r="I83" s="566"/>
      <c r="K83"/>
      <c r="L83"/>
      <c r="M83"/>
    </row>
    <row r="84" spans="1:13" s="35" customFormat="1" ht="13.5" customHeight="1">
      <c r="A84" s="130">
        <v>82</v>
      </c>
      <c r="B84" s="61" t="s">
        <v>60</v>
      </c>
      <c r="C84" s="291" t="s">
        <v>272</v>
      </c>
      <c r="D84" s="435" t="s">
        <v>168</v>
      </c>
      <c r="E84" s="436"/>
      <c r="F84" s="435" t="s">
        <v>169</v>
      </c>
      <c r="G84" s="436"/>
      <c r="H84" s="435" t="s">
        <v>169</v>
      </c>
      <c r="I84" s="436"/>
      <c r="K84">
        <v>1</v>
      </c>
      <c r="L84">
        <v>2</v>
      </c>
      <c r="M84">
        <v>2</v>
      </c>
    </row>
    <row r="85" spans="1:13" s="35" customFormat="1" ht="13.5" customHeight="1">
      <c r="A85" s="127">
        <v>83</v>
      </c>
      <c r="B85" s="61" t="s">
        <v>61</v>
      </c>
      <c r="C85" s="291" t="s">
        <v>94</v>
      </c>
      <c r="D85" s="435" t="s">
        <v>168</v>
      </c>
      <c r="E85" s="436"/>
      <c r="F85" s="435" t="s">
        <v>169</v>
      </c>
      <c r="G85" s="436"/>
      <c r="H85" s="435" t="s">
        <v>169</v>
      </c>
      <c r="I85" s="436"/>
      <c r="K85">
        <v>1</v>
      </c>
      <c r="L85">
        <v>2</v>
      </c>
      <c r="M85">
        <v>2</v>
      </c>
    </row>
    <row r="86" spans="1:13" s="35" customFormat="1" ht="13.5" customHeight="1">
      <c r="A86" s="57">
        <v>84</v>
      </c>
      <c r="B86" s="59" t="s">
        <v>1</v>
      </c>
      <c r="C86" s="292" t="s">
        <v>95</v>
      </c>
      <c r="D86" s="461" t="s">
        <v>168</v>
      </c>
      <c r="E86" s="476"/>
      <c r="F86" s="461" t="s">
        <v>169</v>
      </c>
      <c r="G86" s="476"/>
      <c r="H86" s="461" t="s">
        <v>169</v>
      </c>
      <c r="I86" s="476"/>
      <c r="K86">
        <v>1</v>
      </c>
      <c r="L86">
        <v>2</v>
      </c>
      <c r="M86">
        <v>2</v>
      </c>
    </row>
    <row r="87" spans="1:13" s="35" customFormat="1" ht="13.5" customHeight="1">
      <c r="A87" s="128">
        <v>85</v>
      </c>
      <c r="B87" s="60" t="s">
        <v>1</v>
      </c>
      <c r="C87" s="293" t="s">
        <v>96</v>
      </c>
      <c r="D87" s="479" t="s">
        <v>168</v>
      </c>
      <c r="E87" s="566"/>
      <c r="F87" s="479" t="s">
        <v>169</v>
      </c>
      <c r="G87" s="566"/>
      <c r="H87" s="479" t="s">
        <v>169</v>
      </c>
      <c r="I87" s="566"/>
      <c r="K87">
        <v>1</v>
      </c>
      <c r="L87">
        <v>2</v>
      </c>
      <c r="M87">
        <v>2</v>
      </c>
    </row>
    <row r="88" spans="1:13" s="35" customFormat="1" ht="13.5" customHeight="1">
      <c r="A88" s="130">
        <v>86</v>
      </c>
      <c r="B88" s="61" t="s">
        <v>67</v>
      </c>
      <c r="C88" s="291" t="s">
        <v>217</v>
      </c>
      <c r="D88" s="435" t="s">
        <v>168</v>
      </c>
      <c r="E88" s="436"/>
      <c r="F88" s="435" t="s">
        <v>169</v>
      </c>
      <c r="G88" s="436"/>
      <c r="H88" s="435" t="s">
        <v>169</v>
      </c>
      <c r="I88" s="436"/>
      <c r="K88">
        <v>1</v>
      </c>
      <c r="L88">
        <v>2</v>
      </c>
      <c r="M88">
        <v>2</v>
      </c>
    </row>
    <row r="89" spans="1:13" s="35" customFormat="1" ht="13.5" customHeight="1">
      <c r="A89" s="127">
        <v>87</v>
      </c>
      <c r="B89" s="61" t="s">
        <v>115</v>
      </c>
      <c r="C89" s="291" t="s">
        <v>68</v>
      </c>
      <c r="D89" s="435" t="s">
        <v>168</v>
      </c>
      <c r="E89" s="436"/>
      <c r="F89" s="435" t="s">
        <v>169</v>
      </c>
      <c r="G89" s="436"/>
      <c r="H89" s="435" t="s">
        <v>169</v>
      </c>
      <c r="I89" s="436"/>
      <c r="K89">
        <v>1</v>
      </c>
      <c r="L89">
        <v>2</v>
      </c>
      <c r="M89">
        <v>2</v>
      </c>
    </row>
    <row r="90" spans="1:13" s="35" customFormat="1" ht="13.5" customHeight="1">
      <c r="A90" s="127">
        <v>88</v>
      </c>
      <c r="B90" s="59" t="s">
        <v>1</v>
      </c>
      <c r="C90" s="292" t="s">
        <v>102</v>
      </c>
      <c r="D90" s="461" t="s">
        <v>168</v>
      </c>
      <c r="E90" s="476"/>
      <c r="F90" s="461" t="s">
        <v>169</v>
      </c>
      <c r="G90" s="476"/>
      <c r="H90" s="461" t="s">
        <v>169</v>
      </c>
      <c r="I90" s="476"/>
      <c r="K90">
        <v>1</v>
      </c>
      <c r="L90">
        <v>2</v>
      </c>
      <c r="M90">
        <v>2</v>
      </c>
    </row>
    <row r="91" spans="1:13" s="35" customFormat="1" ht="13.5" customHeight="1">
      <c r="A91" s="127">
        <v>89</v>
      </c>
      <c r="B91" s="59" t="s">
        <v>1</v>
      </c>
      <c r="C91" s="292" t="s">
        <v>103</v>
      </c>
      <c r="D91" s="461" t="s">
        <v>168</v>
      </c>
      <c r="E91" s="476"/>
      <c r="F91" s="461" t="s">
        <v>169</v>
      </c>
      <c r="G91" s="476"/>
      <c r="H91" s="461" t="s">
        <v>169</v>
      </c>
      <c r="I91" s="476"/>
      <c r="K91">
        <v>1</v>
      </c>
      <c r="L91">
        <v>2</v>
      </c>
      <c r="M91">
        <v>2</v>
      </c>
    </row>
    <row r="92" spans="1:13" s="35" customFormat="1" ht="13.5" customHeight="1">
      <c r="A92" s="57">
        <v>90</v>
      </c>
      <c r="B92" s="59" t="s">
        <v>1</v>
      </c>
      <c r="C92" s="292" t="s">
        <v>69</v>
      </c>
      <c r="D92" s="461" t="s">
        <v>168</v>
      </c>
      <c r="E92" s="476"/>
      <c r="F92" s="461" t="s">
        <v>169</v>
      </c>
      <c r="G92" s="476"/>
      <c r="H92" s="461" t="s">
        <v>169</v>
      </c>
      <c r="I92" s="476"/>
      <c r="K92">
        <v>1</v>
      </c>
      <c r="L92">
        <v>2</v>
      </c>
      <c r="M92">
        <v>2</v>
      </c>
    </row>
    <row r="93" spans="1:13" s="35" customFormat="1" ht="13.5" customHeight="1">
      <c r="A93" s="127">
        <v>91</v>
      </c>
      <c r="B93" s="59" t="s">
        <v>1</v>
      </c>
      <c r="C93" s="292" t="s">
        <v>70</v>
      </c>
      <c r="D93" s="461" t="s">
        <v>168</v>
      </c>
      <c r="E93" s="476"/>
      <c r="F93" s="461" t="s">
        <v>169</v>
      </c>
      <c r="G93" s="476"/>
      <c r="H93" s="461" t="s">
        <v>169</v>
      </c>
      <c r="I93" s="476"/>
      <c r="K93">
        <v>1</v>
      </c>
      <c r="L93">
        <v>2</v>
      </c>
      <c r="M93">
        <v>2</v>
      </c>
    </row>
    <row r="94" spans="1:13" s="35" customFormat="1" ht="13.5" customHeight="1">
      <c r="A94" s="127">
        <v>92</v>
      </c>
      <c r="B94" s="59" t="s">
        <v>1</v>
      </c>
      <c r="C94" s="292" t="s">
        <v>71</v>
      </c>
      <c r="D94" s="461" t="s">
        <v>168</v>
      </c>
      <c r="E94" s="476"/>
      <c r="F94" s="461" t="s">
        <v>169</v>
      </c>
      <c r="G94" s="476"/>
      <c r="H94" s="461" t="s">
        <v>169</v>
      </c>
      <c r="I94" s="476"/>
      <c r="K94">
        <v>1</v>
      </c>
      <c r="L94">
        <v>2</v>
      </c>
      <c r="M94">
        <v>2</v>
      </c>
    </row>
    <row r="95" spans="1:13" s="35" customFormat="1" ht="13.5" customHeight="1" thickBot="1">
      <c r="A95" s="57">
        <v>93</v>
      </c>
      <c r="B95" s="236" t="s">
        <v>1</v>
      </c>
      <c r="C95" s="297" t="s">
        <v>72</v>
      </c>
      <c r="D95" s="488" t="s">
        <v>168</v>
      </c>
      <c r="E95" s="579"/>
      <c r="F95" s="488" t="s">
        <v>169</v>
      </c>
      <c r="G95" s="579"/>
      <c r="H95" s="488" t="s">
        <v>169</v>
      </c>
      <c r="I95" s="579"/>
      <c r="K95">
        <v>1</v>
      </c>
      <c r="L95">
        <v>2</v>
      </c>
      <c r="M95">
        <v>2</v>
      </c>
    </row>
    <row r="96" spans="1:9" s="35" customFormat="1" ht="13.5" customHeight="1">
      <c r="A96" s="62"/>
      <c r="B96" s="231"/>
      <c r="C96" s="237"/>
      <c r="D96" s="63" t="s">
        <v>168</v>
      </c>
      <c r="E96" s="79">
        <f>COUNTIF(D3:D95,"自己")</f>
        <v>93</v>
      </c>
      <c r="F96" s="63" t="s">
        <v>168</v>
      </c>
      <c r="G96" s="79">
        <f>COUNTIF(F3:F95,"自己")</f>
        <v>2</v>
      </c>
      <c r="H96" s="63" t="s">
        <v>168</v>
      </c>
      <c r="I96" s="79">
        <f>COUNTIF(H3:H95,"自己")</f>
        <v>1</v>
      </c>
    </row>
    <row r="97" spans="1:13" s="35" customFormat="1" ht="13.5" customHeight="1">
      <c r="A97" s="64"/>
      <c r="B97" s="238"/>
      <c r="C97" s="239"/>
      <c r="D97" s="66" t="s">
        <v>174</v>
      </c>
      <c r="E97" s="240">
        <f>COUNTIF(D3:D95,"奈広")</f>
        <v>0</v>
      </c>
      <c r="F97" s="66" t="s">
        <v>174</v>
      </c>
      <c r="G97" s="240">
        <f>COUNTIF(F3:F95,"奈広")</f>
        <v>88</v>
      </c>
      <c r="H97" s="66" t="s">
        <v>174</v>
      </c>
      <c r="I97" s="240">
        <f>COUNTIF(H3:H95,"奈広")</f>
        <v>89</v>
      </c>
      <c r="K97"/>
      <c r="L97"/>
      <c r="M97"/>
    </row>
    <row r="98" spans="1:9" s="35" customFormat="1" ht="13.5" customHeight="1">
      <c r="A98" s="64"/>
      <c r="B98" s="238"/>
      <c r="C98" s="239"/>
      <c r="D98" s="67" t="s">
        <v>171</v>
      </c>
      <c r="E98" s="241">
        <f>COUNTIF(D3:D95,"西和")</f>
        <v>0</v>
      </c>
      <c r="F98" s="67" t="s">
        <v>171</v>
      </c>
      <c r="G98" s="241">
        <f>COUNTIF(F3:F95,"西和")</f>
        <v>2</v>
      </c>
      <c r="H98" s="67" t="s">
        <v>171</v>
      </c>
      <c r="I98" s="241">
        <f>COUNTIF(H3:H95,"西和")</f>
        <v>2</v>
      </c>
    </row>
    <row r="99" spans="1:9" s="35" customFormat="1" ht="13.5" customHeight="1">
      <c r="A99" s="64"/>
      <c r="B99" s="238"/>
      <c r="C99" s="239"/>
      <c r="D99" s="66" t="s">
        <v>175</v>
      </c>
      <c r="E99" s="240">
        <f>COUNTIF(D3:D95,"他事業")</f>
        <v>0</v>
      </c>
      <c r="F99" s="66" t="s">
        <v>175</v>
      </c>
      <c r="G99" s="240">
        <f>COUNTIF(F3:F95,"他事業")</f>
        <v>0</v>
      </c>
      <c r="H99" s="66" t="s">
        <v>175</v>
      </c>
      <c r="I99" s="240">
        <f>COUNTIF(H3:H95,"他事業")</f>
        <v>0</v>
      </c>
    </row>
    <row r="100" spans="1:9" s="35" customFormat="1" ht="13.5" customHeight="1">
      <c r="A100" s="64"/>
      <c r="B100" s="238"/>
      <c r="C100" s="242"/>
      <c r="D100" s="66" t="s">
        <v>173</v>
      </c>
      <c r="E100" s="240">
        <f>COUNTIF(D3:D95,"保健")</f>
        <v>0</v>
      </c>
      <c r="F100" s="66" t="s">
        <v>173</v>
      </c>
      <c r="G100" s="240">
        <f>COUNTIF(F3:F95,"保健")</f>
        <v>1</v>
      </c>
      <c r="H100" s="66" t="s">
        <v>173</v>
      </c>
      <c r="I100" s="240">
        <f>COUNTIF(H3:H95,"保健")</f>
        <v>0</v>
      </c>
    </row>
    <row r="101" spans="1:9" s="35" customFormat="1" ht="13.5" customHeight="1">
      <c r="A101" s="64"/>
      <c r="B101" s="238"/>
      <c r="C101" s="239"/>
      <c r="D101" s="66" t="s">
        <v>176</v>
      </c>
      <c r="E101" s="241">
        <f>COUNTIF(D3:D95,"登録")</f>
        <v>0</v>
      </c>
      <c r="F101" s="66" t="s">
        <v>176</v>
      </c>
      <c r="G101" s="241">
        <f>COUNTIF(F3:F95,"登録")</f>
        <v>0</v>
      </c>
      <c r="H101" s="66" t="s">
        <v>176</v>
      </c>
      <c r="I101" s="241">
        <f>COUNTIF(H3:H95,"登録")</f>
        <v>1</v>
      </c>
    </row>
    <row r="102" spans="1:9" ht="14.25" thickBot="1">
      <c r="A102" s="117"/>
      <c r="B102" s="243"/>
      <c r="C102" s="244"/>
      <c r="D102" s="119" t="s">
        <v>239</v>
      </c>
      <c r="E102" s="241">
        <f>COUNTIF(D3:D95,"その他")</f>
        <v>0</v>
      </c>
      <c r="F102" s="119" t="s">
        <v>239</v>
      </c>
      <c r="G102" s="241">
        <f>COUNTIF(F3:F95,"その他")</f>
        <v>0</v>
      </c>
      <c r="H102" s="119" t="s">
        <v>239</v>
      </c>
      <c r="I102" s="241">
        <f>COUNTIF(H3:H95,"その他")</f>
        <v>0</v>
      </c>
    </row>
    <row r="103" spans="5:10" ht="13.5">
      <c r="E103" s="166">
        <f>SUM(E97:E98)</f>
        <v>0</v>
      </c>
      <c r="G103" s="167">
        <f>SUM(G97:G98)</f>
        <v>90</v>
      </c>
      <c r="I103" s="166">
        <f>SUM(I97:I98)</f>
        <v>91</v>
      </c>
      <c r="J103" s="118"/>
    </row>
    <row r="104" ht="13.5"/>
    <row r="105" ht="13.5"/>
  </sheetData>
  <sheetProtection/>
  <mergeCells count="285">
    <mergeCell ref="H3:I3"/>
    <mergeCell ref="F3:G3"/>
    <mergeCell ref="D3:E3"/>
    <mergeCell ref="F17:G17"/>
    <mergeCell ref="F12:G12"/>
    <mergeCell ref="H17:I17"/>
    <mergeCell ref="H4:I4"/>
    <mergeCell ref="H13:I13"/>
    <mergeCell ref="F14:G14"/>
    <mergeCell ref="H14:I14"/>
    <mergeCell ref="A1:A2"/>
    <mergeCell ref="B1:C1"/>
    <mergeCell ref="D1:I1"/>
    <mergeCell ref="D2:E2"/>
    <mergeCell ref="F2:G2"/>
    <mergeCell ref="H2:I2"/>
    <mergeCell ref="D4:E4"/>
    <mergeCell ref="D15:E15"/>
    <mergeCell ref="H10:I10"/>
    <mergeCell ref="H11:I11"/>
    <mergeCell ref="H15:I15"/>
    <mergeCell ref="H6:I6"/>
    <mergeCell ref="D6:E6"/>
    <mergeCell ref="D8:E8"/>
    <mergeCell ref="F6:G6"/>
    <mergeCell ref="F4:G4"/>
    <mergeCell ref="F15:G15"/>
    <mergeCell ref="D7:E7"/>
    <mergeCell ref="F10:G10"/>
    <mergeCell ref="F11:G11"/>
    <mergeCell ref="D23:E23"/>
    <mergeCell ref="D9:E9"/>
    <mergeCell ref="D10:E10"/>
    <mergeCell ref="D17:E17"/>
    <mergeCell ref="D14:E14"/>
    <mergeCell ref="D16:E16"/>
    <mergeCell ref="D66:E66"/>
    <mergeCell ref="D5:E5"/>
    <mergeCell ref="D21:E21"/>
    <mergeCell ref="D18:E18"/>
    <mergeCell ref="D56:E56"/>
    <mergeCell ref="D11:E11"/>
    <mergeCell ref="D12:E12"/>
    <mergeCell ref="D13:E13"/>
    <mergeCell ref="D37:E37"/>
    <mergeCell ref="D19:E19"/>
    <mergeCell ref="D33:E33"/>
    <mergeCell ref="D63:E63"/>
    <mergeCell ref="D68:E68"/>
    <mergeCell ref="D22:E22"/>
    <mergeCell ref="D20:E20"/>
    <mergeCell ref="D24:E24"/>
    <mergeCell ref="D35:E35"/>
    <mergeCell ref="D36:E36"/>
    <mergeCell ref="D81:E81"/>
    <mergeCell ref="D30:E30"/>
    <mergeCell ref="D31:E31"/>
    <mergeCell ref="D34:E34"/>
    <mergeCell ref="D43:E43"/>
    <mergeCell ref="D70:E70"/>
    <mergeCell ref="D25:E25"/>
    <mergeCell ref="D73:E73"/>
    <mergeCell ref="D69:E69"/>
    <mergeCell ref="D71:E71"/>
    <mergeCell ref="D72:E72"/>
    <mergeCell ref="D32:E32"/>
    <mergeCell ref="D27:E27"/>
    <mergeCell ref="D28:E28"/>
    <mergeCell ref="D29:E29"/>
    <mergeCell ref="D26:E26"/>
    <mergeCell ref="D53:E53"/>
    <mergeCell ref="D45:E45"/>
    <mergeCell ref="D46:E46"/>
    <mergeCell ref="D47:E47"/>
    <mergeCell ref="D48:E48"/>
    <mergeCell ref="D82:E82"/>
    <mergeCell ref="D64:E64"/>
    <mergeCell ref="D62:E62"/>
    <mergeCell ref="D78:E78"/>
    <mergeCell ref="D79:E79"/>
    <mergeCell ref="D50:E50"/>
    <mergeCell ref="D52:E52"/>
    <mergeCell ref="D38:E38"/>
    <mergeCell ref="D39:E39"/>
    <mergeCell ref="D40:E40"/>
    <mergeCell ref="D41:E41"/>
    <mergeCell ref="D42:E42"/>
    <mergeCell ref="D61:E61"/>
    <mergeCell ref="D76:E76"/>
    <mergeCell ref="D51:E51"/>
    <mergeCell ref="D44:E44"/>
    <mergeCell ref="F64:G64"/>
    <mergeCell ref="D59:E59"/>
    <mergeCell ref="D58:E58"/>
    <mergeCell ref="D49:E49"/>
    <mergeCell ref="D54:E54"/>
    <mergeCell ref="D55:E55"/>
    <mergeCell ref="D88:E88"/>
    <mergeCell ref="D67:E67"/>
    <mergeCell ref="D57:E57"/>
    <mergeCell ref="D60:E60"/>
    <mergeCell ref="D95:E95"/>
    <mergeCell ref="D90:E90"/>
    <mergeCell ref="D91:E91"/>
    <mergeCell ref="D92:E92"/>
    <mergeCell ref="D93:E93"/>
    <mergeCell ref="D94:E94"/>
    <mergeCell ref="D65:E65"/>
    <mergeCell ref="D77:E77"/>
    <mergeCell ref="D75:E75"/>
    <mergeCell ref="D83:E83"/>
    <mergeCell ref="D84:E84"/>
    <mergeCell ref="D89:E89"/>
    <mergeCell ref="D74:E74"/>
    <mergeCell ref="D86:E86"/>
    <mergeCell ref="D87:E87"/>
    <mergeCell ref="D85:E85"/>
    <mergeCell ref="H5:I5"/>
    <mergeCell ref="F7:G7"/>
    <mergeCell ref="H7:I7"/>
    <mergeCell ref="F8:G8"/>
    <mergeCell ref="H8:I8"/>
    <mergeCell ref="F9:G9"/>
    <mergeCell ref="F5:G5"/>
    <mergeCell ref="H12:I12"/>
    <mergeCell ref="F13:G13"/>
    <mergeCell ref="H9:I9"/>
    <mergeCell ref="F20:G20"/>
    <mergeCell ref="H20:I20"/>
    <mergeCell ref="F16:G16"/>
    <mergeCell ref="H16:I16"/>
    <mergeCell ref="H19:I19"/>
    <mergeCell ref="F18:G18"/>
    <mergeCell ref="H18:I18"/>
    <mergeCell ref="F19:G19"/>
    <mergeCell ref="H35:I35"/>
    <mergeCell ref="F34:G34"/>
    <mergeCell ref="H34:I34"/>
    <mergeCell ref="F31:G31"/>
    <mergeCell ref="H31:I31"/>
    <mergeCell ref="F32:G32"/>
    <mergeCell ref="H32:I32"/>
    <mergeCell ref="F33:G33"/>
    <mergeCell ref="H33:I33"/>
    <mergeCell ref="H56:I56"/>
    <mergeCell ref="F21:G21"/>
    <mergeCell ref="F50:G50"/>
    <mergeCell ref="H50:I50"/>
    <mergeCell ref="F51:G51"/>
    <mergeCell ref="H51:I51"/>
    <mergeCell ref="F52:G52"/>
    <mergeCell ref="H52:I52"/>
    <mergeCell ref="H21:I21"/>
    <mergeCell ref="F35:G35"/>
    <mergeCell ref="H67:I67"/>
    <mergeCell ref="F68:G68"/>
    <mergeCell ref="H68:I68"/>
    <mergeCell ref="F70:G70"/>
    <mergeCell ref="H70:I70"/>
    <mergeCell ref="F69:G69"/>
    <mergeCell ref="H69:I69"/>
    <mergeCell ref="H66:I66"/>
    <mergeCell ref="F65:G65"/>
    <mergeCell ref="H65:I65"/>
    <mergeCell ref="F88:G88"/>
    <mergeCell ref="H88:I88"/>
    <mergeCell ref="F81:G81"/>
    <mergeCell ref="H81:I81"/>
    <mergeCell ref="F82:G82"/>
    <mergeCell ref="H82:I82"/>
    <mergeCell ref="F67:G67"/>
    <mergeCell ref="H83:I83"/>
    <mergeCell ref="F73:G73"/>
    <mergeCell ref="H73:I73"/>
    <mergeCell ref="F71:G71"/>
    <mergeCell ref="F75:G75"/>
    <mergeCell ref="H75:I75"/>
    <mergeCell ref="F74:G74"/>
    <mergeCell ref="H74:I74"/>
    <mergeCell ref="F72:G72"/>
    <mergeCell ref="F76:G76"/>
    <mergeCell ref="F95:G95"/>
    <mergeCell ref="H95:I95"/>
    <mergeCell ref="F93:G93"/>
    <mergeCell ref="H93:I93"/>
    <mergeCell ref="H90:I90"/>
    <mergeCell ref="F91:G91"/>
    <mergeCell ref="H91:I91"/>
    <mergeCell ref="F92:G92"/>
    <mergeCell ref="H92:I92"/>
    <mergeCell ref="F56:G56"/>
    <mergeCell ref="F89:G89"/>
    <mergeCell ref="H89:I89"/>
    <mergeCell ref="F90:G90"/>
    <mergeCell ref="F94:G94"/>
    <mergeCell ref="H94:I94"/>
    <mergeCell ref="F61:G61"/>
    <mergeCell ref="H61:I61"/>
    <mergeCell ref="F62:G62"/>
    <mergeCell ref="F83:G83"/>
    <mergeCell ref="F48:G48"/>
    <mergeCell ref="H48:I48"/>
    <mergeCell ref="F49:G49"/>
    <mergeCell ref="H49:I49"/>
    <mergeCell ref="F53:G53"/>
    <mergeCell ref="F55:G55"/>
    <mergeCell ref="H55:I55"/>
    <mergeCell ref="H54:I54"/>
    <mergeCell ref="H53:I53"/>
    <mergeCell ref="F54:G54"/>
    <mergeCell ref="F57:G57"/>
    <mergeCell ref="H57:I57"/>
    <mergeCell ref="F22:G22"/>
    <mergeCell ref="H22:I22"/>
    <mergeCell ref="F60:G60"/>
    <mergeCell ref="H60:I60"/>
    <mergeCell ref="F58:G58"/>
    <mergeCell ref="H38:I38"/>
    <mergeCell ref="F39:G39"/>
    <mergeCell ref="H39:I39"/>
    <mergeCell ref="H76:I76"/>
    <mergeCell ref="F77:G77"/>
    <mergeCell ref="H78:I78"/>
    <mergeCell ref="F79:G79"/>
    <mergeCell ref="H79:I79"/>
    <mergeCell ref="H77:I77"/>
    <mergeCell ref="F78:G78"/>
    <mergeCell ref="H71:I71"/>
    <mergeCell ref="F66:G66"/>
    <mergeCell ref="F87:G87"/>
    <mergeCell ref="H87:I87"/>
    <mergeCell ref="F86:G86"/>
    <mergeCell ref="H86:I86"/>
    <mergeCell ref="F85:G85"/>
    <mergeCell ref="H85:I85"/>
    <mergeCell ref="F84:G84"/>
    <mergeCell ref="H84:I84"/>
    <mergeCell ref="H41:I41"/>
    <mergeCell ref="F42:G42"/>
    <mergeCell ref="H72:I72"/>
    <mergeCell ref="H64:I64"/>
    <mergeCell ref="F63:G63"/>
    <mergeCell ref="H58:I58"/>
    <mergeCell ref="H63:I63"/>
    <mergeCell ref="H62:I62"/>
    <mergeCell ref="F59:G59"/>
    <mergeCell ref="H59:I59"/>
    <mergeCell ref="F43:G43"/>
    <mergeCell ref="H43:I43"/>
    <mergeCell ref="F46:G46"/>
    <mergeCell ref="H46:I46"/>
    <mergeCell ref="F44:G44"/>
    <mergeCell ref="F38:G38"/>
    <mergeCell ref="H42:I42"/>
    <mergeCell ref="F40:G40"/>
    <mergeCell ref="H40:I40"/>
    <mergeCell ref="F41:G41"/>
    <mergeCell ref="H30:I30"/>
    <mergeCell ref="F36:G36"/>
    <mergeCell ref="H36:I36"/>
    <mergeCell ref="F37:G37"/>
    <mergeCell ref="H37:I37"/>
    <mergeCell ref="F47:G47"/>
    <mergeCell ref="H47:I47"/>
    <mergeCell ref="H44:I44"/>
    <mergeCell ref="F45:G45"/>
    <mergeCell ref="H45:I45"/>
    <mergeCell ref="H23:I23"/>
    <mergeCell ref="F24:G24"/>
    <mergeCell ref="H24:I24"/>
    <mergeCell ref="F25:G25"/>
    <mergeCell ref="H25:I25"/>
    <mergeCell ref="F26:G26"/>
    <mergeCell ref="H26:I26"/>
    <mergeCell ref="F23:G23"/>
    <mergeCell ref="F30:G30"/>
    <mergeCell ref="D80:E80"/>
    <mergeCell ref="F80:G80"/>
    <mergeCell ref="H80:I80"/>
    <mergeCell ref="F27:G27"/>
    <mergeCell ref="H27:I27"/>
    <mergeCell ref="F28:G28"/>
    <mergeCell ref="H28:I28"/>
    <mergeCell ref="F29:G29"/>
    <mergeCell ref="H29:I29"/>
  </mergeCells>
  <printOptions/>
  <pageMargins left="0.7874015748031497" right="0.7874015748031497" top="0.7874015748031497" bottom="0.7874015748031497" header="0.3937007874015748" footer="0.3937007874015748"/>
  <pageSetup firstPageNumber="38" useFirstPageNumber="1" fitToHeight="99" fitToWidth="2" horizontalDpi="600" verticalDpi="600" orientation="portrait" pageOrder="overThenDown" paperSize="9" scale="80" r:id="rId4"/>
  <headerFooter alignWithMargins="0">
    <oddFooter>&amp;C&amp;"ＭＳ Ｐ明朝,標準"- &amp;P -</oddFooter>
  </headerFooter>
  <rowBreaks count="1" manualBreakCount="1">
    <brk id="56" max="8" man="1"/>
  </rowBreaks>
  <drawing r:id="rId3"/>
  <legacyDrawing r:id="rId2"/>
</worksheet>
</file>

<file path=xl/worksheets/sheet4.xml><?xml version="1.0" encoding="utf-8"?>
<worksheet xmlns="http://schemas.openxmlformats.org/spreadsheetml/2006/main" xmlns:r="http://schemas.openxmlformats.org/officeDocument/2006/relationships">
  <dimension ref="A1:F105"/>
  <sheetViews>
    <sheetView view="pageBreakPreview" zoomScaleNormal="75"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78" sqref="D78"/>
    </sheetView>
  </sheetViews>
  <sheetFormatPr defaultColWidth="9.00390625" defaultRowHeight="13.5"/>
  <cols>
    <col min="1" max="1" width="4.625" style="68" customWidth="1"/>
    <col min="2" max="2" width="10.625" style="69" customWidth="1"/>
    <col min="3" max="4" width="18.625" style="70" customWidth="1"/>
    <col min="5" max="5" width="6.625" style="73" customWidth="1"/>
    <col min="6" max="16384" width="9.00390625" style="73" customWidth="1"/>
  </cols>
  <sheetData>
    <row r="1" spans="1:6" s="35" customFormat="1" ht="15" customHeight="1">
      <c r="A1" s="617" t="s">
        <v>97</v>
      </c>
      <c r="B1" s="619" t="s">
        <v>225</v>
      </c>
      <c r="C1" s="620"/>
      <c r="D1" s="230"/>
      <c r="F1" s="35" t="s">
        <v>293</v>
      </c>
    </row>
    <row r="2" spans="1:4" s="35" customFormat="1" ht="30" customHeight="1" thickBot="1">
      <c r="A2" s="618"/>
      <c r="B2" s="232" t="s">
        <v>166</v>
      </c>
      <c r="C2" s="175" t="s">
        <v>0</v>
      </c>
      <c r="D2" s="74" t="s">
        <v>181</v>
      </c>
    </row>
    <row r="3" spans="1:4" s="35" customFormat="1" ht="13.5" customHeight="1">
      <c r="A3" s="172">
        <v>1</v>
      </c>
      <c r="B3" s="233" t="s">
        <v>86</v>
      </c>
      <c r="C3" s="309" t="s">
        <v>178</v>
      </c>
      <c r="D3" s="310">
        <f>'簡水'!X8</f>
        <v>1004</v>
      </c>
    </row>
    <row r="4" spans="1:4" s="35" customFormat="1" ht="13.5" customHeight="1">
      <c r="A4" s="127">
        <v>2</v>
      </c>
      <c r="B4" s="61" t="s">
        <v>3</v>
      </c>
      <c r="C4" s="291" t="s">
        <v>4</v>
      </c>
      <c r="D4" s="294">
        <f>'簡水'!X10</f>
        <v>3240</v>
      </c>
    </row>
    <row r="5" spans="1:4" s="35" customFormat="1" ht="13.5" customHeight="1">
      <c r="A5" s="84">
        <v>3</v>
      </c>
      <c r="B5" s="60" t="s">
        <v>1</v>
      </c>
      <c r="C5" s="293" t="s">
        <v>5</v>
      </c>
      <c r="D5" s="296">
        <f>'簡水'!X11</f>
        <v>3240</v>
      </c>
    </row>
    <row r="6" spans="1:5" s="35" customFormat="1" ht="13.5" customHeight="1">
      <c r="A6" s="129">
        <v>4</v>
      </c>
      <c r="B6" s="61" t="s">
        <v>141</v>
      </c>
      <c r="C6" s="291" t="s">
        <v>6</v>
      </c>
      <c r="D6" s="294">
        <f>'簡水'!X13</f>
        <v>1188</v>
      </c>
      <c r="E6" s="120"/>
    </row>
    <row r="7" spans="1:5" s="37" customFormat="1" ht="13.5" customHeight="1">
      <c r="A7" s="57">
        <v>5</v>
      </c>
      <c r="B7" s="59" t="s">
        <v>1</v>
      </c>
      <c r="C7" s="292" t="s">
        <v>45</v>
      </c>
      <c r="D7" s="295">
        <f>'簡水'!X14</f>
        <v>700</v>
      </c>
      <c r="E7" s="121"/>
    </row>
    <row r="8" spans="1:5" s="35" customFormat="1" ht="13.5" customHeight="1">
      <c r="A8" s="57">
        <v>6</v>
      </c>
      <c r="B8" s="59" t="s">
        <v>1</v>
      </c>
      <c r="C8" s="292" t="s">
        <v>46</v>
      </c>
      <c r="D8" s="295">
        <f>'簡水'!X15</f>
        <v>930</v>
      </c>
      <c r="E8" s="120"/>
    </row>
    <row r="9" spans="1:5" s="35" customFormat="1" ht="13.5" customHeight="1">
      <c r="A9" s="57">
        <v>7</v>
      </c>
      <c r="B9" s="59" t="s">
        <v>1</v>
      </c>
      <c r="C9" s="292" t="s">
        <v>47</v>
      </c>
      <c r="D9" s="295">
        <f>'簡水'!X16</f>
        <v>2000</v>
      </c>
      <c r="E9" s="120"/>
    </row>
    <row r="10" spans="1:5" s="35" customFormat="1" ht="13.5" customHeight="1">
      <c r="A10" s="57">
        <v>8</v>
      </c>
      <c r="B10" s="59" t="s">
        <v>1</v>
      </c>
      <c r="C10" s="292" t="s">
        <v>48</v>
      </c>
      <c r="D10" s="295">
        <f>'簡水'!X17</f>
        <v>700</v>
      </c>
      <c r="E10" s="120"/>
    </row>
    <row r="11" spans="1:5" s="35" customFormat="1" ht="13.5" customHeight="1">
      <c r="A11" s="57">
        <v>9</v>
      </c>
      <c r="B11" s="59" t="s">
        <v>1</v>
      </c>
      <c r="C11" s="292" t="s">
        <v>49</v>
      </c>
      <c r="D11" s="295">
        <f>'簡水'!X18</f>
        <v>2000</v>
      </c>
      <c r="E11" s="120"/>
    </row>
    <row r="12" spans="1:5" s="35" customFormat="1" ht="13.5" customHeight="1">
      <c r="A12" s="57">
        <v>10</v>
      </c>
      <c r="B12" s="59" t="s">
        <v>1</v>
      </c>
      <c r="C12" s="292" t="s">
        <v>143</v>
      </c>
      <c r="D12" s="295">
        <f>'簡水'!X19</f>
        <v>2500</v>
      </c>
      <c r="E12" s="120"/>
    </row>
    <row r="13" spans="1:5" s="35" customFormat="1" ht="13.5" customHeight="1">
      <c r="A13" s="57">
        <v>11</v>
      </c>
      <c r="B13" s="59" t="s">
        <v>179</v>
      </c>
      <c r="C13" s="292" t="s">
        <v>82</v>
      </c>
      <c r="D13" s="295">
        <f>'簡水'!X20</f>
        <v>1188</v>
      </c>
      <c r="E13" s="120"/>
    </row>
    <row r="14" spans="1:5" s="35" customFormat="1" ht="13.5" customHeight="1">
      <c r="A14" s="57">
        <v>12</v>
      </c>
      <c r="B14" s="59" t="s">
        <v>1</v>
      </c>
      <c r="C14" s="311" t="s">
        <v>83</v>
      </c>
      <c r="D14" s="295">
        <f>'簡水'!X21</f>
        <v>1188</v>
      </c>
      <c r="E14" s="120"/>
    </row>
    <row r="15" spans="1:5" s="35" customFormat="1" ht="13.5" customHeight="1">
      <c r="A15" s="57">
        <v>13</v>
      </c>
      <c r="B15" s="59" t="s">
        <v>179</v>
      </c>
      <c r="C15" s="292" t="s">
        <v>128</v>
      </c>
      <c r="D15" s="295">
        <f>'簡水'!X22</f>
        <v>1188</v>
      </c>
      <c r="E15" s="120"/>
    </row>
    <row r="16" spans="1:5" s="35" customFormat="1" ht="13.5" customHeight="1">
      <c r="A16" s="57">
        <v>14</v>
      </c>
      <c r="B16" s="59" t="s">
        <v>179</v>
      </c>
      <c r="C16" s="311" t="s">
        <v>129</v>
      </c>
      <c r="D16" s="295">
        <f>'簡水'!X23</f>
        <v>1188</v>
      </c>
      <c r="E16" s="120"/>
    </row>
    <row r="17" spans="1:5" s="37" customFormat="1" ht="13.5" customHeight="1">
      <c r="A17" s="84">
        <v>15</v>
      </c>
      <c r="B17" s="60" t="s">
        <v>179</v>
      </c>
      <c r="C17" s="293" t="s">
        <v>50</v>
      </c>
      <c r="D17" s="296">
        <f>'簡水'!X24</f>
        <v>1188</v>
      </c>
      <c r="E17" s="121"/>
    </row>
    <row r="18" spans="1:5" s="35" customFormat="1" ht="13.5" customHeight="1">
      <c r="A18" s="129">
        <v>16</v>
      </c>
      <c r="B18" s="61" t="s">
        <v>84</v>
      </c>
      <c r="C18" s="291" t="s">
        <v>7</v>
      </c>
      <c r="D18" s="294">
        <f>'簡水'!X26</f>
        <v>2065</v>
      </c>
      <c r="E18" s="120"/>
    </row>
    <row r="19" spans="1:5" s="35" customFormat="1" ht="13.5" customHeight="1">
      <c r="A19" s="128">
        <v>17</v>
      </c>
      <c r="B19" s="60" t="s">
        <v>1</v>
      </c>
      <c r="C19" s="312" t="s">
        <v>85</v>
      </c>
      <c r="D19" s="296">
        <f>'簡水'!X27</f>
        <v>1775</v>
      </c>
      <c r="E19" s="120"/>
    </row>
    <row r="20" spans="1:5" s="35" customFormat="1" ht="13.5" customHeight="1">
      <c r="A20" s="127">
        <v>18</v>
      </c>
      <c r="B20" s="61" t="s">
        <v>89</v>
      </c>
      <c r="C20" s="291" t="s">
        <v>228</v>
      </c>
      <c r="D20" s="294">
        <f>'簡水'!X29</f>
        <v>1719</v>
      </c>
      <c r="E20" s="120"/>
    </row>
    <row r="21" spans="1:5" s="35" customFormat="1" ht="13.5" customHeight="1">
      <c r="A21" s="57">
        <v>19</v>
      </c>
      <c r="B21" s="59" t="s">
        <v>1</v>
      </c>
      <c r="C21" s="292" t="s">
        <v>257</v>
      </c>
      <c r="D21" s="295">
        <f>'簡水'!X30</f>
        <v>2099</v>
      </c>
      <c r="E21" s="120"/>
    </row>
    <row r="22" spans="1:5" s="35" customFormat="1" ht="13.5" customHeight="1">
      <c r="A22" s="57">
        <v>20</v>
      </c>
      <c r="B22" s="59" t="s">
        <v>1</v>
      </c>
      <c r="C22" s="292" t="s">
        <v>229</v>
      </c>
      <c r="D22" s="295">
        <f>'簡水'!X31</f>
        <v>2060</v>
      </c>
      <c r="E22" s="120"/>
    </row>
    <row r="23" spans="1:5" s="44" customFormat="1" ht="13.5" customHeight="1">
      <c r="A23" s="57">
        <v>21</v>
      </c>
      <c r="B23" s="59" t="s">
        <v>1</v>
      </c>
      <c r="C23" s="292" t="s">
        <v>230</v>
      </c>
      <c r="D23" s="295">
        <f>'簡水'!X32</f>
        <v>2099</v>
      </c>
      <c r="E23" s="120"/>
    </row>
    <row r="24" spans="1:5" s="37" customFormat="1" ht="13.5" customHeight="1">
      <c r="A24" s="57">
        <v>22</v>
      </c>
      <c r="B24" s="59" t="s">
        <v>1</v>
      </c>
      <c r="C24" s="292" t="s">
        <v>232</v>
      </c>
      <c r="D24" s="295">
        <f>'簡水'!X33</f>
        <v>1955</v>
      </c>
      <c r="E24" s="121"/>
    </row>
    <row r="25" spans="1:5" s="37" customFormat="1" ht="13.5" customHeight="1">
      <c r="A25" s="57">
        <v>23</v>
      </c>
      <c r="B25" s="59" t="s">
        <v>1</v>
      </c>
      <c r="C25" s="292" t="s">
        <v>231</v>
      </c>
      <c r="D25" s="295">
        <f>'簡水'!X34</f>
        <v>2029</v>
      </c>
      <c r="E25" s="121"/>
    </row>
    <row r="26" spans="1:5" s="37" customFormat="1" ht="13.5" customHeight="1">
      <c r="A26" s="57">
        <v>24</v>
      </c>
      <c r="B26" s="59" t="s">
        <v>1</v>
      </c>
      <c r="C26" s="292" t="s">
        <v>227</v>
      </c>
      <c r="D26" s="295">
        <f>'簡水'!X35</f>
        <v>540</v>
      </c>
      <c r="E26" s="121"/>
    </row>
    <row r="27" spans="1:5" s="37" customFormat="1" ht="13.5" customHeight="1">
      <c r="A27" s="57">
        <v>25</v>
      </c>
      <c r="B27" s="59" t="s">
        <v>1</v>
      </c>
      <c r="C27" s="292" t="s">
        <v>226</v>
      </c>
      <c r="D27" s="295">
        <f>'簡水'!X36</f>
        <v>1900</v>
      </c>
      <c r="E27" s="121"/>
    </row>
    <row r="28" spans="1:5" s="35" customFormat="1" ht="13.5" customHeight="1">
      <c r="A28" s="57">
        <v>26</v>
      </c>
      <c r="B28" s="59" t="s">
        <v>1</v>
      </c>
      <c r="C28" s="292" t="s">
        <v>234</v>
      </c>
      <c r="D28" s="295">
        <f>'簡水'!X37</f>
        <v>1870</v>
      </c>
      <c r="E28" s="120"/>
    </row>
    <row r="29" spans="1:5" s="35" customFormat="1" ht="13.5" customHeight="1">
      <c r="A29" s="57">
        <v>27</v>
      </c>
      <c r="B29" s="59" t="s">
        <v>1</v>
      </c>
      <c r="C29" s="292" t="s">
        <v>233</v>
      </c>
      <c r="D29" s="295">
        <f>'簡水'!X38</f>
        <v>1870</v>
      </c>
      <c r="E29" s="120"/>
    </row>
    <row r="30" spans="1:5" s="35" customFormat="1" ht="13.5" customHeight="1">
      <c r="A30" s="57">
        <v>28</v>
      </c>
      <c r="B30" s="59" t="s">
        <v>1</v>
      </c>
      <c r="C30" s="292" t="s">
        <v>237</v>
      </c>
      <c r="D30" s="295">
        <f>'簡水'!X39</f>
        <v>1870</v>
      </c>
      <c r="E30" s="120"/>
    </row>
    <row r="31" spans="1:5" s="35" customFormat="1" ht="13.5" customHeight="1">
      <c r="A31" s="57">
        <v>29</v>
      </c>
      <c r="B31" s="59" t="s">
        <v>1</v>
      </c>
      <c r="C31" s="292" t="s">
        <v>238</v>
      </c>
      <c r="D31" s="295">
        <f>'簡水'!X40</f>
        <v>1870</v>
      </c>
      <c r="E31" s="120"/>
    </row>
    <row r="32" spans="1:5" s="35" customFormat="1" ht="13.5" customHeight="1">
      <c r="A32" s="57">
        <v>30</v>
      </c>
      <c r="B32" s="59" t="s">
        <v>1</v>
      </c>
      <c r="C32" s="292" t="s">
        <v>235</v>
      </c>
      <c r="D32" s="295">
        <f>'簡水'!X41</f>
        <v>1870</v>
      </c>
      <c r="E32" s="120"/>
    </row>
    <row r="33" spans="1:5" s="35" customFormat="1" ht="13.5" customHeight="1">
      <c r="A33" s="128">
        <v>31</v>
      </c>
      <c r="B33" s="60" t="s">
        <v>1</v>
      </c>
      <c r="C33" s="293" t="s">
        <v>236</v>
      </c>
      <c r="D33" s="296">
        <f>'簡水'!X42</f>
        <v>1870</v>
      </c>
      <c r="E33" s="120"/>
    </row>
    <row r="34" spans="1:5" s="35" customFormat="1" ht="13.5" customHeight="1">
      <c r="A34" s="127">
        <v>32</v>
      </c>
      <c r="B34" s="61" t="s">
        <v>19</v>
      </c>
      <c r="C34" s="291" t="s">
        <v>20</v>
      </c>
      <c r="D34" s="294">
        <f>'簡水'!X44</f>
        <v>2160</v>
      </c>
      <c r="E34" s="120"/>
    </row>
    <row r="35" spans="1:5" s="35" customFormat="1" ht="13.5" customHeight="1">
      <c r="A35" s="57">
        <v>33</v>
      </c>
      <c r="B35" s="59" t="s">
        <v>1</v>
      </c>
      <c r="C35" s="292" t="s">
        <v>21</v>
      </c>
      <c r="D35" s="295">
        <f>'簡水'!X45</f>
        <v>2160</v>
      </c>
      <c r="E35" s="120"/>
    </row>
    <row r="36" spans="1:5" s="35" customFormat="1" ht="13.5" customHeight="1">
      <c r="A36" s="57">
        <v>34</v>
      </c>
      <c r="B36" s="59" t="s">
        <v>1</v>
      </c>
      <c r="C36" s="292" t="s">
        <v>22</v>
      </c>
      <c r="D36" s="295">
        <f>'簡水'!X46</f>
        <v>2160</v>
      </c>
      <c r="E36" s="120"/>
    </row>
    <row r="37" spans="1:5" s="35" customFormat="1" ht="13.5" customHeight="1">
      <c r="A37" s="57">
        <v>35</v>
      </c>
      <c r="B37" s="59" t="s">
        <v>1</v>
      </c>
      <c r="C37" s="292" t="s">
        <v>23</v>
      </c>
      <c r="D37" s="295">
        <f>'簡水'!X47</f>
        <v>2160</v>
      </c>
      <c r="E37" s="120"/>
    </row>
    <row r="38" spans="1:5" s="35" customFormat="1" ht="13.5" customHeight="1">
      <c r="A38" s="57">
        <v>36</v>
      </c>
      <c r="B38" s="59" t="s">
        <v>1</v>
      </c>
      <c r="C38" s="292" t="s">
        <v>24</v>
      </c>
      <c r="D38" s="295">
        <f>'簡水'!X48</f>
        <v>2160</v>
      </c>
      <c r="E38" s="120"/>
    </row>
    <row r="39" spans="1:5" s="35" customFormat="1" ht="13.5" customHeight="1">
      <c r="A39" s="57">
        <v>37</v>
      </c>
      <c r="B39" s="59" t="s">
        <v>1</v>
      </c>
      <c r="C39" s="292" t="s">
        <v>25</v>
      </c>
      <c r="D39" s="295">
        <f>'簡水'!X49</f>
        <v>2160</v>
      </c>
      <c r="E39" s="120"/>
    </row>
    <row r="40" spans="1:5" s="35" customFormat="1" ht="13.5" customHeight="1">
      <c r="A40" s="57">
        <v>38</v>
      </c>
      <c r="B40" s="59" t="s">
        <v>1</v>
      </c>
      <c r="C40" s="292" t="s">
        <v>26</v>
      </c>
      <c r="D40" s="295">
        <f>'簡水'!X50</f>
        <v>2160</v>
      </c>
      <c r="E40" s="120"/>
    </row>
    <row r="41" spans="1:5" s="35" customFormat="1" ht="13.5" customHeight="1">
      <c r="A41" s="57">
        <v>39</v>
      </c>
      <c r="B41" s="59" t="s">
        <v>1</v>
      </c>
      <c r="C41" s="292" t="s">
        <v>27</v>
      </c>
      <c r="D41" s="295">
        <f>'簡水'!X51</f>
        <v>2160</v>
      </c>
      <c r="E41" s="120"/>
    </row>
    <row r="42" spans="1:5" s="35" customFormat="1" ht="13.5" customHeight="1">
      <c r="A42" s="57">
        <v>40</v>
      </c>
      <c r="B42" s="59" t="s">
        <v>1</v>
      </c>
      <c r="C42" s="292" t="s">
        <v>147</v>
      </c>
      <c r="D42" s="295">
        <f>'簡水'!X52</f>
        <v>2160</v>
      </c>
      <c r="E42" s="120"/>
    </row>
    <row r="43" spans="1:5" s="35" customFormat="1" ht="13.5" customHeight="1">
      <c r="A43" s="57">
        <v>41</v>
      </c>
      <c r="B43" s="59" t="s">
        <v>1</v>
      </c>
      <c r="C43" s="292" t="s">
        <v>28</v>
      </c>
      <c r="D43" s="295">
        <f>'簡水'!X53</f>
        <v>2160</v>
      </c>
      <c r="E43" s="120"/>
    </row>
    <row r="44" spans="1:5" s="35" customFormat="1" ht="13.5" customHeight="1">
      <c r="A44" s="57">
        <v>42</v>
      </c>
      <c r="B44" s="59" t="s">
        <v>1</v>
      </c>
      <c r="C44" s="292" t="s">
        <v>29</v>
      </c>
      <c r="D44" s="295">
        <f>'簡水'!X54</f>
        <v>2160</v>
      </c>
      <c r="E44" s="120"/>
    </row>
    <row r="45" spans="1:5" s="35" customFormat="1" ht="13.5" customHeight="1">
      <c r="A45" s="57">
        <v>43</v>
      </c>
      <c r="B45" s="59" t="s">
        <v>1</v>
      </c>
      <c r="C45" s="292" t="s">
        <v>30</v>
      </c>
      <c r="D45" s="295">
        <f>'簡水'!X55</f>
        <v>2160</v>
      </c>
      <c r="E45" s="120"/>
    </row>
    <row r="46" spans="1:5" s="35" customFormat="1" ht="13.5" customHeight="1">
      <c r="A46" s="57">
        <v>44</v>
      </c>
      <c r="B46" s="59" t="s">
        <v>1</v>
      </c>
      <c r="C46" s="292" t="s">
        <v>31</v>
      </c>
      <c r="D46" s="295">
        <f>'簡水'!X56</f>
        <v>2160</v>
      </c>
      <c r="E46" s="120"/>
    </row>
    <row r="47" spans="1:5" s="35" customFormat="1" ht="13.5" customHeight="1">
      <c r="A47" s="57">
        <v>45</v>
      </c>
      <c r="B47" s="59" t="s">
        <v>1</v>
      </c>
      <c r="C47" s="292" t="s">
        <v>32</v>
      </c>
      <c r="D47" s="295">
        <f>'簡水'!X57</f>
        <v>2160</v>
      </c>
      <c r="E47" s="120"/>
    </row>
    <row r="48" spans="1:5" s="35" customFormat="1" ht="13.5" customHeight="1">
      <c r="A48" s="57">
        <v>46</v>
      </c>
      <c r="B48" s="59" t="s">
        <v>1</v>
      </c>
      <c r="C48" s="292" t="s">
        <v>33</v>
      </c>
      <c r="D48" s="295">
        <f>'簡水'!X58</f>
        <v>2160</v>
      </c>
      <c r="E48" s="120"/>
    </row>
    <row r="49" spans="1:5" s="35" customFormat="1" ht="13.5" customHeight="1">
      <c r="A49" s="57">
        <v>47</v>
      </c>
      <c r="B49" s="59" t="s">
        <v>1</v>
      </c>
      <c r="C49" s="292" t="s">
        <v>34</v>
      </c>
      <c r="D49" s="295">
        <f>'簡水'!X59</f>
        <v>2160</v>
      </c>
      <c r="E49" s="120"/>
    </row>
    <row r="50" spans="1:5" s="35" customFormat="1" ht="13.5" customHeight="1">
      <c r="A50" s="128">
        <v>48</v>
      </c>
      <c r="B50" s="60" t="s">
        <v>1</v>
      </c>
      <c r="C50" s="293" t="s">
        <v>35</v>
      </c>
      <c r="D50" s="296">
        <f>'簡水'!X60</f>
        <v>2160</v>
      </c>
      <c r="E50" s="120"/>
    </row>
    <row r="51" spans="1:5" s="44" customFormat="1" ht="13.5" customHeight="1">
      <c r="A51" s="127">
        <v>49</v>
      </c>
      <c r="B51" s="61" t="s">
        <v>114</v>
      </c>
      <c r="C51" s="291" t="s">
        <v>170</v>
      </c>
      <c r="D51" s="294">
        <f>'簡水'!X62</f>
        <v>2052</v>
      </c>
      <c r="E51" s="120"/>
    </row>
    <row r="52" spans="1:5" s="44" customFormat="1" ht="13.5" customHeight="1">
      <c r="A52" s="128">
        <v>50</v>
      </c>
      <c r="B52" s="60" t="s">
        <v>1</v>
      </c>
      <c r="C52" s="293" t="s">
        <v>172</v>
      </c>
      <c r="D52" s="296">
        <f>'簡水'!X63</f>
        <v>881</v>
      </c>
      <c r="E52" s="120"/>
    </row>
    <row r="53" spans="1:5" s="35" customFormat="1" ht="13.5" customHeight="1">
      <c r="A53" s="127">
        <v>51</v>
      </c>
      <c r="B53" s="61" t="s">
        <v>36</v>
      </c>
      <c r="C53" s="291" t="s">
        <v>37</v>
      </c>
      <c r="D53" s="294">
        <f>'簡水'!X65</f>
        <v>1080</v>
      </c>
      <c r="E53" s="120"/>
    </row>
    <row r="54" spans="1:5" s="35" customFormat="1" ht="13.5" customHeight="1">
      <c r="A54" s="57">
        <v>52</v>
      </c>
      <c r="B54" s="59" t="s">
        <v>1</v>
      </c>
      <c r="C54" s="292" t="s">
        <v>38</v>
      </c>
      <c r="D54" s="295">
        <f>'簡水'!X66</f>
        <v>1620</v>
      </c>
      <c r="E54" s="120"/>
    </row>
    <row r="55" spans="1:5" s="35" customFormat="1" ht="13.5" customHeight="1">
      <c r="A55" s="57">
        <v>53</v>
      </c>
      <c r="B55" s="59" t="s">
        <v>1</v>
      </c>
      <c r="C55" s="292" t="s">
        <v>39</v>
      </c>
      <c r="D55" s="295">
        <f>'簡水'!X67</f>
        <v>1620</v>
      </c>
      <c r="E55" s="120"/>
    </row>
    <row r="56" spans="1:5" s="35" customFormat="1" ht="13.5" customHeight="1">
      <c r="A56" s="128">
        <v>54</v>
      </c>
      <c r="B56" s="60" t="s">
        <v>1</v>
      </c>
      <c r="C56" s="293" t="s">
        <v>40</v>
      </c>
      <c r="D56" s="296">
        <f>'簡水'!X68</f>
        <v>1620</v>
      </c>
      <c r="E56" s="120"/>
    </row>
    <row r="57" spans="1:5" s="35" customFormat="1" ht="13.5" customHeight="1">
      <c r="A57" s="130">
        <v>55</v>
      </c>
      <c r="B57" s="61" t="s">
        <v>41</v>
      </c>
      <c r="C57" s="291" t="s">
        <v>284</v>
      </c>
      <c r="D57" s="294">
        <f>'簡水'!X70</f>
        <v>1512</v>
      </c>
      <c r="E57" s="120"/>
    </row>
    <row r="58" spans="1:5" s="44" customFormat="1" ht="13.5" customHeight="1">
      <c r="A58" s="130">
        <v>56</v>
      </c>
      <c r="B58" s="58" t="s">
        <v>42</v>
      </c>
      <c r="C58" s="313" t="s">
        <v>43</v>
      </c>
      <c r="D58" s="314">
        <f>'簡水'!X72</f>
        <v>1470</v>
      </c>
      <c r="E58" s="120"/>
    </row>
    <row r="59" spans="1:5" s="35" customFormat="1" ht="13.5" customHeight="1">
      <c r="A59" s="127">
        <v>57</v>
      </c>
      <c r="B59" s="61" t="s">
        <v>8</v>
      </c>
      <c r="C59" s="291" t="s">
        <v>9</v>
      </c>
      <c r="D59" s="294">
        <f>'簡水'!X74</f>
        <v>2484</v>
      </c>
      <c r="E59" s="120"/>
    </row>
    <row r="60" spans="1:5" s="35" customFormat="1" ht="13.5" customHeight="1">
      <c r="A60" s="57">
        <v>58</v>
      </c>
      <c r="B60" s="59" t="s">
        <v>1</v>
      </c>
      <c r="C60" s="292" t="s">
        <v>10</v>
      </c>
      <c r="D60" s="295">
        <f>'簡水'!X75</f>
        <v>2160</v>
      </c>
      <c r="E60" s="120"/>
    </row>
    <row r="61" spans="1:5" s="35" customFormat="1" ht="13.5" customHeight="1">
      <c r="A61" s="57">
        <v>59</v>
      </c>
      <c r="B61" s="59" t="s">
        <v>1</v>
      </c>
      <c r="C61" s="292" t="s">
        <v>11</v>
      </c>
      <c r="D61" s="295">
        <f>'簡水'!X76</f>
        <v>864</v>
      </c>
      <c r="E61" s="120"/>
    </row>
    <row r="62" spans="1:5" s="35" customFormat="1" ht="13.5" customHeight="1">
      <c r="A62" s="57">
        <v>60</v>
      </c>
      <c r="B62" s="59" t="s">
        <v>1</v>
      </c>
      <c r="C62" s="292" t="s">
        <v>12</v>
      </c>
      <c r="D62" s="295">
        <f>'簡水'!X77</f>
        <v>1728</v>
      </c>
      <c r="E62" s="120"/>
    </row>
    <row r="63" spans="1:5" s="35" customFormat="1" ht="13.5" customHeight="1">
      <c r="A63" s="57">
        <v>61</v>
      </c>
      <c r="B63" s="59" t="s">
        <v>1</v>
      </c>
      <c r="C63" s="292" t="s">
        <v>13</v>
      </c>
      <c r="D63" s="295">
        <f>'簡水'!X78</f>
        <v>2160</v>
      </c>
      <c r="E63" s="120"/>
    </row>
    <row r="64" spans="1:5" s="35" customFormat="1" ht="13.5" customHeight="1">
      <c r="A64" s="128">
        <v>62</v>
      </c>
      <c r="B64" s="245" t="s">
        <v>253</v>
      </c>
      <c r="C64" s="315" t="s">
        <v>250</v>
      </c>
      <c r="D64" s="316">
        <f>'簡水'!X79</f>
        <v>2376</v>
      </c>
      <c r="E64" s="120"/>
    </row>
    <row r="65" spans="1:5" s="35" customFormat="1" ht="13.5" customHeight="1">
      <c r="A65" s="127">
        <v>63</v>
      </c>
      <c r="B65" s="61" t="s">
        <v>14</v>
      </c>
      <c r="C65" s="291" t="s">
        <v>15</v>
      </c>
      <c r="D65" s="294">
        <f>'簡水'!X81</f>
        <v>1234</v>
      </c>
      <c r="E65" s="120"/>
    </row>
    <row r="66" spans="1:5" s="35" customFormat="1" ht="13.5" customHeight="1">
      <c r="A66" s="57">
        <v>64</v>
      </c>
      <c r="B66" s="59" t="s">
        <v>1</v>
      </c>
      <c r="C66" s="292" t="s">
        <v>16</v>
      </c>
      <c r="D66" s="295">
        <f>'簡水'!X82</f>
        <v>1234</v>
      </c>
      <c r="E66" s="120"/>
    </row>
    <row r="67" spans="1:5" s="35" customFormat="1" ht="13.5" customHeight="1">
      <c r="A67" s="424">
        <v>65</v>
      </c>
      <c r="B67" s="418" t="s">
        <v>1</v>
      </c>
      <c r="C67" s="292" t="s">
        <v>17</v>
      </c>
      <c r="D67" s="295">
        <f>'簡水'!X83</f>
        <v>1234</v>
      </c>
      <c r="E67" s="120"/>
    </row>
    <row r="68" spans="1:5" s="37" customFormat="1" ht="13.5" customHeight="1">
      <c r="A68" s="128">
        <v>66</v>
      </c>
      <c r="B68" s="419" t="s">
        <v>1</v>
      </c>
      <c r="C68" s="293" t="s">
        <v>93</v>
      </c>
      <c r="D68" s="296">
        <f>'簡水'!X84</f>
        <v>1234</v>
      </c>
      <c r="E68" s="121"/>
    </row>
    <row r="69" spans="1:5" s="44" customFormat="1" ht="13.5" customHeight="1">
      <c r="A69" s="130">
        <v>67</v>
      </c>
      <c r="B69" s="416" t="s">
        <v>44</v>
      </c>
      <c r="C69" s="291" t="s">
        <v>289</v>
      </c>
      <c r="D69" s="294">
        <v>1550</v>
      </c>
      <c r="E69" s="120"/>
    </row>
    <row r="70" spans="1:5" s="35" customFormat="1" ht="13.5" customHeight="1">
      <c r="A70" s="425">
        <v>68</v>
      </c>
      <c r="B70" s="416" t="s">
        <v>64</v>
      </c>
      <c r="C70" s="291" t="s">
        <v>65</v>
      </c>
      <c r="D70" s="294">
        <f>'簡水'!X88</f>
        <v>1620</v>
      </c>
      <c r="E70" s="120"/>
    </row>
    <row r="71" spans="1:5" s="35" customFormat="1" ht="13.5" customHeight="1">
      <c r="A71" s="424">
        <v>69</v>
      </c>
      <c r="B71" s="420" t="s">
        <v>1</v>
      </c>
      <c r="C71" s="298" t="s">
        <v>66</v>
      </c>
      <c r="D71" s="299">
        <f>'簡水'!X89</f>
        <v>1620</v>
      </c>
      <c r="E71" s="120"/>
    </row>
    <row r="72" spans="1:5" s="35" customFormat="1" ht="13.5" customHeight="1">
      <c r="A72" s="64">
        <v>70</v>
      </c>
      <c r="B72" s="419" t="s">
        <v>1</v>
      </c>
      <c r="C72" s="293" t="s">
        <v>214</v>
      </c>
      <c r="D72" s="296">
        <f>'簡水'!X90</f>
        <v>1620</v>
      </c>
      <c r="E72" s="120"/>
    </row>
    <row r="73" spans="1:5" s="35" customFormat="1" ht="13.5" customHeight="1">
      <c r="A73" s="130">
        <v>71</v>
      </c>
      <c r="B73" s="416" t="s">
        <v>62</v>
      </c>
      <c r="C73" s="291" t="s">
        <v>63</v>
      </c>
      <c r="D73" s="294">
        <f>'簡水'!X92</f>
        <v>1296</v>
      </c>
      <c r="E73" s="120"/>
    </row>
    <row r="74" spans="1:5" s="35" customFormat="1" ht="13.5" customHeight="1">
      <c r="A74" s="425">
        <v>72</v>
      </c>
      <c r="B74" s="416" t="s">
        <v>51</v>
      </c>
      <c r="C74" s="291" t="s">
        <v>52</v>
      </c>
      <c r="D74" s="294">
        <f>'簡水'!X94</f>
        <v>1663</v>
      </c>
      <c r="E74" s="120"/>
    </row>
    <row r="75" spans="1:5" s="35" customFormat="1" ht="13.5" customHeight="1">
      <c r="A75" s="425">
        <v>73</v>
      </c>
      <c r="B75" s="418" t="s">
        <v>1</v>
      </c>
      <c r="C75" s="292" t="s">
        <v>53</v>
      </c>
      <c r="D75" s="295">
        <f>'簡水'!X95</f>
        <v>1250</v>
      </c>
      <c r="E75" s="120"/>
    </row>
    <row r="76" spans="1:5" s="37" customFormat="1" ht="13.5" customHeight="1">
      <c r="A76" s="425">
        <v>74</v>
      </c>
      <c r="B76" s="418" t="s">
        <v>1</v>
      </c>
      <c r="C76" s="292" t="s">
        <v>54</v>
      </c>
      <c r="D76" s="295">
        <f>'簡水'!X96</f>
        <v>468</v>
      </c>
      <c r="E76" s="121"/>
    </row>
    <row r="77" spans="1:5" s="37" customFormat="1" ht="13.5" customHeight="1">
      <c r="A77" s="424">
        <v>75</v>
      </c>
      <c r="B77" s="418" t="s">
        <v>1</v>
      </c>
      <c r="C77" s="292" t="s">
        <v>55</v>
      </c>
      <c r="D77" s="295">
        <f>'簡水'!X97</f>
        <v>1000</v>
      </c>
      <c r="E77" s="121"/>
    </row>
    <row r="78" spans="1:5" s="35" customFormat="1" ht="13.5" customHeight="1">
      <c r="A78" s="425">
        <v>76</v>
      </c>
      <c r="B78" s="418" t="s">
        <v>1</v>
      </c>
      <c r="C78" s="292" t="s">
        <v>56</v>
      </c>
      <c r="D78" s="295">
        <f>'簡水'!X98</f>
        <v>250</v>
      </c>
      <c r="E78" s="120"/>
    </row>
    <row r="79" spans="1:5" s="35" customFormat="1" ht="13.5" customHeight="1">
      <c r="A79" s="425">
        <v>77</v>
      </c>
      <c r="B79" s="418" t="s">
        <v>1</v>
      </c>
      <c r="C79" s="292" t="s">
        <v>57</v>
      </c>
      <c r="D79" s="295">
        <f>'簡水'!X99</f>
        <v>1663</v>
      </c>
      <c r="E79" s="120"/>
    </row>
    <row r="80" spans="1:5" s="35" customFormat="1" ht="13.5" customHeight="1">
      <c r="A80" s="424">
        <v>78</v>
      </c>
      <c r="B80" s="418" t="s">
        <v>1</v>
      </c>
      <c r="C80" s="292" t="s">
        <v>277</v>
      </c>
      <c r="D80" s="295">
        <f>'簡水'!X100</f>
        <v>1000</v>
      </c>
      <c r="E80" s="120"/>
    </row>
    <row r="81" spans="1:5" s="35" customFormat="1" ht="13.5" customHeight="1">
      <c r="A81" s="425">
        <v>79</v>
      </c>
      <c r="B81" s="421" t="s">
        <v>1</v>
      </c>
      <c r="C81" s="292" t="s">
        <v>58</v>
      </c>
      <c r="D81" s="295">
        <f>'簡水'!X101</f>
        <v>1200</v>
      </c>
      <c r="E81" s="120"/>
    </row>
    <row r="82" spans="1:5" s="35" customFormat="1" ht="13.5" customHeight="1">
      <c r="A82" s="425">
        <v>80</v>
      </c>
      <c r="B82" s="422" t="s">
        <v>268</v>
      </c>
      <c r="C82" s="298" t="s">
        <v>59</v>
      </c>
      <c r="D82" s="299">
        <f>'簡水'!X102</f>
        <v>1663</v>
      </c>
      <c r="E82" s="120"/>
    </row>
    <row r="83" spans="1:5" s="35" customFormat="1" ht="13.5" customHeight="1">
      <c r="A83" s="426">
        <v>81</v>
      </c>
      <c r="B83" s="423" t="s">
        <v>269</v>
      </c>
      <c r="C83" s="293" t="s">
        <v>260</v>
      </c>
      <c r="D83" s="296">
        <f>'簡水'!X103</f>
        <v>1663</v>
      </c>
      <c r="E83" s="120"/>
    </row>
    <row r="84" spans="1:5" s="35" customFormat="1" ht="13.5" customHeight="1">
      <c r="A84" s="130">
        <v>82</v>
      </c>
      <c r="B84" s="417" t="s">
        <v>60</v>
      </c>
      <c r="C84" s="291" t="s">
        <v>267</v>
      </c>
      <c r="D84" s="294">
        <f>'簡水'!X105</f>
        <v>820</v>
      </c>
      <c r="E84" s="120"/>
    </row>
    <row r="85" spans="1:5" s="35" customFormat="1" ht="13.5" customHeight="1">
      <c r="A85" s="425">
        <v>83</v>
      </c>
      <c r="B85" s="417" t="s">
        <v>61</v>
      </c>
      <c r="C85" s="291" t="s">
        <v>94</v>
      </c>
      <c r="D85" s="294">
        <f>'簡水'!X107</f>
        <v>1296</v>
      </c>
      <c r="E85" s="120"/>
    </row>
    <row r="86" spans="1:5" s="35" customFormat="1" ht="13.5" customHeight="1">
      <c r="A86" s="424">
        <v>84</v>
      </c>
      <c r="B86" s="421" t="s">
        <v>1</v>
      </c>
      <c r="C86" s="292" t="s">
        <v>95</v>
      </c>
      <c r="D86" s="295">
        <f>'簡水'!X108</f>
        <v>1296</v>
      </c>
      <c r="E86" s="120"/>
    </row>
    <row r="87" spans="1:5" s="35" customFormat="1" ht="13.5" customHeight="1">
      <c r="A87" s="64">
        <v>85</v>
      </c>
      <c r="B87" s="423" t="s">
        <v>1</v>
      </c>
      <c r="C87" s="293" t="s">
        <v>96</v>
      </c>
      <c r="D87" s="296">
        <f>'簡水'!X109</f>
        <v>1296</v>
      </c>
      <c r="E87" s="120"/>
    </row>
    <row r="88" spans="1:5" s="35" customFormat="1" ht="13.5" customHeight="1">
      <c r="A88" s="130">
        <v>86</v>
      </c>
      <c r="B88" s="417" t="s">
        <v>67</v>
      </c>
      <c r="C88" s="291" t="s">
        <v>292</v>
      </c>
      <c r="D88" s="294">
        <f>'簡水'!X111</f>
        <v>1296</v>
      </c>
      <c r="E88" s="120"/>
    </row>
    <row r="89" spans="1:5" s="35" customFormat="1" ht="13.5" customHeight="1">
      <c r="A89" s="425">
        <v>87</v>
      </c>
      <c r="B89" s="417" t="s">
        <v>115</v>
      </c>
      <c r="C89" s="291" t="s">
        <v>68</v>
      </c>
      <c r="D89" s="294">
        <f>'簡水'!X113</f>
        <v>1285</v>
      </c>
      <c r="E89" s="120"/>
    </row>
    <row r="90" spans="1:5" s="35" customFormat="1" ht="13.5" customHeight="1">
      <c r="A90" s="425">
        <v>88</v>
      </c>
      <c r="B90" s="421" t="s">
        <v>1</v>
      </c>
      <c r="C90" s="292" t="s">
        <v>102</v>
      </c>
      <c r="D90" s="295">
        <f>'簡水'!X114</f>
        <v>1285</v>
      </c>
      <c r="E90" s="120"/>
    </row>
    <row r="91" spans="1:5" s="35" customFormat="1" ht="13.5" customHeight="1">
      <c r="A91" s="425">
        <v>89</v>
      </c>
      <c r="B91" s="421" t="s">
        <v>1</v>
      </c>
      <c r="C91" s="292" t="s">
        <v>103</v>
      </c>
      <c r="D91" s="295">
        <f>'簡水'!X115</f>
        <v>1285</v>
      </c>
      <c r="E91" s="120"/>
    </row>
    <row r="92" spans="1:5" s="35" customFormat="1" ht="13.5" customHeight="1">
      <c r="A92" s="424">
        <v>90</v>
      </c>
      <c r="B92" s="421" t="s">
        <v>1</v>
      </c>
      <c r="C92" s="292" t="s">
        <v>69</v>
      </c>
      <c r="D92" s="295">
        <f>'簡水'!X116</f>
        <v>1285</v>
      </c>
      <c r="E92" s="120"/>
    </row>
    <row r="93" spans="1:5" s="35" customFormat="1" ht="13.5" customHeight="1">
      <c r="A93" s="425">
        <v>91</v>
      </c>
      <c r="B93" s="421" t="s">
        <v>1</v>
      </c>
      <c r="C93" s="292" t="s">
        <v>70</v>
      </c>
      <c r="D93" s="295">
        <f>'簡水'!X117</f>
        <v>1285</v>
      </c>
      <c r="E93" s="120"/>
    </row>
    <row r="94" spans="1:5" s="35" customFormat="1" ht="13.5" customHeight="1">
      <c r="A94" s="425">
        <v>92</v>
      </c>
      <c r="B94" s="421" t="s">
        <v>1</v>
      </c>
      <c r="C94" s="292" t="s">
        <v>71</v>
      </c>
      <c r="D94" s="295">
        <f>'簡水'!X118</f>
        <v>1285</v>
      </c>
      <c r="E94" s="120"/>
    </row>
    <row r="95" spans="1:5" s="35" customFormat="1" ht="13.5" customHeight="1" thickBot="1">
      <c r="A95" s="57">
        <v>93</v>
      </c>
      <c r="B95" s="83" t="s">
        <v>1</v>
      </c>
      <c r="C95" s="298" t="s">
        <v>72</v>
      </c>
      <c r="D95" s="299">
        <f>'簡水'!X119</f>
        <v>1285</v>
      </c>
      <c r="E95" s="120"/>
    </row>
    <row r="96" spans="1:5" s="35" customFormat="1" ht="13.5" customHeight="1" thickTop="1">
      <c r="A96" s="85"/>
      <c r="B96" s="86"/>
      <c r="C96" s="76" t="s">
        <v>121</v>
      </c>
      <c r="D96" s="123">
        <f>COUNTIF(D3:D95,"&lt;300")</f>
        <v>1</v>
      </c>
      <c r="E96" s="120"/>
    </row>
    <row r="97" spans="1:5" s="35" customFormat="1" ht="13.5" customHeight="1">
      <c r="A97" s="64"/>
      <c r="B97" s="65"/>
      <c r="C97" s="77" t="s">
        <v>241</v>
      </c>
      <c r="D97" s="124">
        <f>COUNTIF(D3:D95,"&lt;501")-COUNTIF(D3:D95,"&lt;301")</f>
        <v>1</v>
      </c>
      <c r="E97" s="120"/>
    </row>
    <row r="98" spans="1:5" s="35" customFormat="1" ht="13.5" customHeight="1">
      <c r="A98" s="64"/>
      <c r="B98" s="65"/>
      <c r="C98" s="77" t="s">
        <v>242</v>
      </c>
      <c r="D98" s="124">
        <f>COUNTIF(D3:D95,"&lt;1001")-COUNTIF(D3:D95,"&lt;501")</f>
        <v>9</v>
      </c>
      <c r="E98" s="120"/>
    </row>
    <row r="99" spans="1:5" s="35" customFormat="1" ht="13.5" customHeight="1">
      <c r="A99" s="64"/>
      <c r="B99" s="65"/>
      <c r="C99" s="77" t="s">
        <v>243</v>
      </c>
      <c r="D99" s="124">
        <f>COUNTIF(D3:D95,"&lt;1501")-COUNTIF(D3:D95,"&lt;1001")</f>
        <v>27</v>
      </c>
      <c r="E99" s="120"/>
    </row>
    <row r="100" spans="1:5" s="35" customFormat="1" ht="13.5" customHeight="1">
      <c r="A100" s="64"/>
      <c r="B100" s="65"/>
      <c r="C100" s="77" t="s">
        <v>244</v>
      </c>
      <c r="D100" s="124">
        <f>COUNTIF(D3:D95,"&lt;2001")-COUNTIF(D3:D95,"&lt;1501")</f>
        <v>25</v>
      </c>
      <c r="E100" s="120"/>
    </row>
    <row r="101" spans="1:5" s="35" customFormat="1" ht="13.5" customHeight="1">
      <c r="A101" s="64"/>
      <c r="B101" s="65"/>
      <c r="C101" s="77" t="s">
        <v>245</v>
      </c>
      <c r="D101" s="124">
        <f>COUNTIF(D3:D95,"&lt;2501")-COUNTIF(D3:D95,"&lt;2001")</f>
        <v>28</v>
      </c>
      <c r="E101" s="120"/>
    </row>
    <row r="102" spans="1:6" ht="13.5">
      <c r="A102" s="87"/>
      <c r="B102" s="131"/>
      <c r="C102" s="88" t="s">
        <v>122</v>
      </c>
      <c r="D102" s="124">
        <f>COUNTIF(D3:D95,"&gt;2501")</f>
        <v>2</v>
      </c>
      <c r="E102" s="122"/>
      <c r="F102" s="173">
        <f>SUM(D96:D102)</f>
        <v>93</v>
      </c>
    </row>
    <row r="103" spans="3:5" ht="13.5">
      <c r="C103" s="77" t="s">
        <v>205</v>
      </c>
      <c r="D103" s="125">
        <f>AVERAGE(D3:D95)</f>
        <v>1642.0537634408602</v>
      </c>
      <c r="E103" s="122"/>
    </row>
    <row r="104" spans="3:5" ht="13.5">
      <c r="C104" s="81" t="s">
        <v>182</v>
      </c>
      <c r="D104" s="124">
        <f>MIN(D3:D95)</f>
        <v>250</v>
      </c>
      <c r="E104" s="122"/>
    </row>
    <row r="105" spans="3:5" ht="14.25" thickBot="1">
      <c r="C105" s="78" t="s">
        <v>183</v>
      </c>
      <c r="D105" s="126">
        <f>MAX(D3:D95)</f>
        <v>3240</v>
      </c>
      <c r="E105" s="122"/>
    </row>
  </sheetData>
  <sheetProtection/>
  <mergeCells count="2">
    <mergeCell ref="A1:A2"/>
    <mergeCell ref="B1:C1"/>
  </mergeCells>
  <printOptions/>
  <pageMargins left="0.7874015748031497" right="0.7874015748031497" top="0.7874015748031497" bottom="0.7874015748031497" header="0.3937007874015748" footer="0.3937007874015748"/>
  <pageSetup firstPageNumber="38" useFirstPageNumber="1" fitToHeight="99" fitToWidth="2" horizontalDpi="600" verticalDpi="600" orientation="portrait" pageOrder="overThenDown" paperSize="9" scale="80" r:id="rId2"/>
  <headerFooter alignWithMargins="0">
    <oddFooter>&amp;C&amp;"ＭＳ Ｐ明朝,標準"- &amp;P -</oddFooter>
  </headerFooter>
  <rowBreaks count="1" manualBreakCount="1">
    <brk id="56"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奈良県</cp:lastModifiedBy>
  <cp:lastPrinted>2018-05-02T05:35:35Z</cp:lastPrinted>
  <dcterms:created xsi:type="dcterms:W3CDTF">2000-03-07T05:28:39Z</dcterms:created>
  <dcterms:modified xsi:type="dcterms:W3CDTF">2018-05-02T05:38:34Z</dcterms:modified>
  <cp:category/>
  <cp:version/>
  <cp:contentType/>
  <cp:contentStatus/>
</cp:coreProperties>
</file>