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D" sheetId="1" r:id="rId1"/>
  </sheets>
  <definedNames>
    <definedName name="_１５２">#REF!</definedName>
    <definedName name="_１５３">#REF!</definedName>
    <definedName name="_１５８Ｂ">#REF!</definedName>
    <definedName name="_１５８Ｄ">'1D'!$A$1:$H$22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'1D'!$A$1:$I$30</definedName>
  </definedNames>
  <calcPr fullCalcOnLoad="1"/>
</workbook>
</file>

<file path=xl/sharedStrings.xml><?xml version="1.0" encoding="utf-8"?>
<sst xmlns="http://schemas.openxmlformats.org/spreadsheetml/2006/main" count="47" uniqueCount="40">
  <si>
    <t>区           分</t>
  </si>
  <si>
    <t>普通債</t>
  </si>
  <si>
    <t>市場事業債</t>
  </si>
  <si>
    <t>公有林整備事業債</t>
  </si>
  <si>
    <t>都市高速鉄道整備事業債</t>
  </si>
  <si>
    <t>上水道事業債(企業会計分)</t>
  </si>
  <si>
    <t>現　 在　 高</t>
  </si>
  <si>
    <t>準公営企業債</t>
  </si>
  <si>
    <t>流域下水道事業債</t>
  </si>
  <si>
    <t>その他</t>
  </si>
  <si>
    <t>附属病院事業債</t>
  </si>
  <si>
    <t>その他特別債</t>
  </si>
  <si>
    <t>発 行 額</t>
  </si>
  <si>
    <t>元金償還額</t>
  </si>
  <si>
    <t>総額</t>
  </si>
  <si>
    <t>災害復旧事業債</t>
  </si>
  <si>
    <t>平成16年度末</t>
  </si>
  <si>
    <t>構成比</t>
  </si>
  <si>
    <t>（単位：千円，％）</t>
  </si>
  <si>
    <t>上水道事業債</t>
  </si>
  <si>
    <t>１－Ｄ．県　　　債　　　の　　　状　　　況</t>
  </si>
  <si>
    <t>資料：県財政課</t>
  </si>
  <si>
    <t>病院機構事業債</t>
  </si>
  <si>
    <t>平 成 28 年 度</t>
  </si>
  <si>
    <t>平成27年度末</t>
  </si>
  <si>
    <t>平成28年度末</t>
  </si>
  <si>
    <t>－</t>
  </si>
  <si>
    <t>（注）&lt;&gt;内は、病院事業費特別会計から移し替えるものである。</t>
  </si>
  <si>
    <t>病院事業債</t>
  </si>
  <si>
    <t>－</t>
  </si>
  <si>
    <t>-</t>
  </si>
  <si>
    <t>確認</t>
  </si>
  <si>
    <t>病院事業債(企業会計分)</t>
  </si>
  <si>
    <t>r0.1</t>
  </si>
  <si>
    <t>r39.0</t>
  </si>
  <si>
    <t>r0.8</t>
  </si>
  <si>
    <t>r2.8</t>
  </si>
  <si>
    <t>r1,237,219</t>
  </si>
  <si>
    <t>r1,180,653,711</t>
  </si>
  <si>
    <t>r47.6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</si>
</sst>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9.6"/>
      <name val="ＭＳ 明朝"/>
      <family val="1"/>
    </font>
    <font>
      <sz val="9.6"/>
      <name val="System"/>
      <family val="0"/>
    </font>
    <font>
      <sz val="9.6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208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177" fontId="12" fillId="0" borderId="11" xfId="0" applyNumberFormat="1" applyFont="1" applyFill="1" applyBorder="1" applyAlignment="1" applyProtection="1">
      <alignment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177" fontId="14" fillId="0" borderId="21" xfId="0" applyNumberFormat="1" applyFont="1" applyFill="1" applyBorder="1" applyAlignment="1" applyProtection="1">
      <alignment horizontal="right" vertical="center"/>
      <protection locked="0"/>
    </xf>
    <xf numFmtId="178" fontId="14" fillId="0" borderId="21" xfId="0" applyNumberFormat="1" applyFont="1" applyFill="1" applyBorder="1" applyAlignment="1" applyProtection="1">
      <alignment vertical="center"/>
      <protection locked="0"/>
    </xf>
    <xf numFmtId="177" fontId="14" fillId="0" borderId="2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2" xfId="0" applyNumberFormat="1" applyFont="1" applyFill="1" applyBorder="1" applyAlignment="1" applyProtection="1">
      <alignment horizontal="distributed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1" fillId="0" borderId="22" xfId="0" applyNumberFormat="1" applyFont="1" applyFill="1" applyBorder="1" applyAlignment="1" applyProtection="1">
      <alignment horizontal="distributed"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vertical="center"/>
      <protection locked="0"/>
    </xf>
    <xf numFmtId="180" fontId="14" fillId="0" borderId="0" xfId="0" applyNumberFormat="1" applyFont="1" applyFill="1" applyAlignment="1">
      <alignment vertical="center"/>
    </xf>
    <xf numFmtId="213" fontId="14" fillId="0" borderId="0" xfId="0" applyNumberFormat="1" applyFont="1" applyFill="1" applyAlignment="1">
      <alignment vertical="center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quotePrefix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0" fontId="14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38" fontId="0" fillId="0" borderId="0" xfId="49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4" fillId="0" borderId="21" xfId="0" applyNumberFormat="1" applyFont="1" applyFill="1" applyBorder="1" applyAlignment="1" applyProtection="1">
      <alignment horizontal="distributed" vertical="center"/>
      <protection locked="0"/>
    </xf>
    <xf numFmtId="0" fontId="14" fillId="0" borderId="23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22" xfId="0" applyNumberFormat="1" applyFont="1" applyFill="1" applyBorder="1" applyAlignment="1" applyProtection="1">
      <alignment horizontal="distributed" vertical="center"/>
      <protection locked="0"/>
    </xf>
    <xf numFmtId="0" fontId="12" fillId="0" borderId="11" xfId="0" applyNumberFormat="1" applyFont="1" applyFill="1" applyBorder="1" applyAlignment="1" applyProtection="1">
      <alignment horizontal="distributed" vertical="center"/>
      <protection locked="0"/>
    </xf>
    <xf numFmtId="0" fontId="12" fillId="0" borderId="27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C73"/>
  <sheetViews>
    <sheetView showGridLines="0" tabSelected="1" view="pageBreakPreview" zoomScaleNormal="130" zoomScaleSheetLayoutView="100" zoomScalePageLayoutView="0" workbookViewId="0" topLeftCell="A1">
      <selection activeCell="D5" sqref="D5"/>
    </sheetView>
  </sheetViews>
  <sheetFormatPr defaultColWidth="8.796875" defaultRowHeight="15"/>
  <cols>
    <col min="1" max="1" width="1.8984375" style="14" customWidth="1"/>
    <col min="2" max="2" width="2.19921875" style="14" customWidth="1"/>
    <col min="3" max="3" width="20" style="14" customWidth="1"/>
    <col min="4" max="4" width="13" style="14" customWidth="1"/>
    <col min="5" max="5" width="6.8984375" style="14" customWidth="1"/>
    <col min="6" max="7" width="10.59765625" style="14" customWidth="1"/>
    <col min="8" max="8" width="12.09765625" style="14" customWidth="1"/>
    <col min="9" max="9" width="6.8984375" style="14" customWidth="1"/>
    <col min="10" max="10" width="7.59765625" style="14" customWidth="1"/>
    <col min="11" max="11" width="9.8984375" style="14" customWidth="1"/>
    <col min="12" max="16384" width="9" style="14" customWidth="1"/>
  </cols>
  <sheetData>
    <row r="2" spans="1:29" ht="15.75">
      <c r="A2" s="63" t="s">
        <v>20</v>
      </c>
      <c r="B2" s="63"/>
      <c r="C2" s="63"/>
      <c r="D2" s="63"/>
      <c r="E2" s="63"/>
      <c r="F2" s="63"/>
      <c r="G2" s="63"/>
      <c r="H2" s="63"/>
      <c r="I2" s="6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3.75" customHeight="1">
      <c r="A3" s="13"/>
      <c r="B3" s="13"/>
      <c r="C3" s="13"/>
      <c r="D3" s="13"/>
      <c r="E3" s="13"/>
      <c r="F3" s="13"/>
      <c r="G3" s="13"/>
      <c r="H3" s="13"/>
      <c r="I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5" customHeight="1" thickBot="1">
      <c r="A4" s="16" t="s">
        <v>18</v>
      </c>
      <c r="B4" s="16"/>
      <c r="C4" s="16"/>
      <c r="D4" s="16"/>
      <c r="E4" s="16"/>
      <c r="F4" s="16"/>
      <c r="G4" s="16"/>
      <c r="H4" s="16"/>
      <c r="I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20" customFormat="1" ht="15.75" customHeight="1">
      <c r="A5" s="64" t="s">
        <v>0</v>
      </c>
      <c r="B5" s="64"/>
      <c r="C5" s="65"/>
      <c r="D5" s="17" t="s">
        <v>24</v>
      </c>
      <c r="E5" s="18"/>
      <c r="F5" s="68" t="s">
        <v>23</v>
      </c>
      <c r="G5" s="69"/>
      <c r="H5" s="17" t="s">
        <v>25</v>
      </c>
      <c r="I5" s="1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0" customFormat="1" ht="15.75" customHeight="1">
      <c r="A6" s="66"/>
      <c r="B6" s="66"/>
      <c r="C6" s="67"/>
      <c r="D6" s="22" t="s">
        <v>6</v>
      </c>
      <c r="E6" s="23" t="s">
        <v>17</v>
      </c>
      <c r="F6" s="24" t="s">
        <v>12</v>
      </c>
      <c r="G6" s="24" t="s">
        <v>13</v>
      </c>
      <c r="H6" s="25" t="s">
        <v>6</v>
      </c>
      <c r="I6" s="26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0" customFormat="1" ht="15" customHeight="1">
      <c r="A7" s="61" t="s">
        <v>14</v>
      </c>
      <c r="B7" s="61"/>
      <c r="C7" s="62"/>
      <c r="D7" s="27" t="s">
        <v>38</v>
      </c>
      <c r="E7" s="28">
        <v>100</v>
      </c>
      <c r="F7" s="29">
        <f>SUM(F8:F10)+SUM(F15:F17)+SUM(F19:F22)+SUM(F25:F27)</f>
        <v>147416905</v>
      </c>
      <c r="G7" s="29">
        <f>SUM(G8:G10)+SUM(G15:G17)+SUM(G19:G22)+G25+G27</f>
        <v>149649525</v>
      </c>
      <c r="H7" s="29">
        <f>SUM(H8:H10)+SUM(H15:H17)+SUM(H19:H22)+SUM(H25:H27)</f>
        <v>1178421089</v>
      </c>
      <c r="I7" s="28">
        <v>100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s="20" customFormat="1" ht="15" customHeight="1">
      <c r="A8" s="31"/>
      <c r="B8" s="70" t="s">
        <v>1</v>
      </c>
      <c r="C8" s="71"/>
      <c r="D8" s="1">
        <v>562368170</v>
      </c>
      <c r="E8" s="34" t="s">
        <v>39</v>
      </c>
      <c r="F8" s="2">
        <v>73400500</v>
      </c>
      <c r="G8" s="2">
        <v>88199322</v>
      </c>
      <c r="H8" s="2">
        <f>D8+F8-G8</f>
        <v>547569348</v>
      </c>
      <c r="I8" s="35">
        <f>ROUND(H8/H7*100,3)</f>
        <v>46.466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0" customFormat="1" ht="15" customHeight="1">
      <c r="A9" s="31"/>
      <c r="B9" s="70" t="s">
        <v>15</v>
      </c>
      <c r="C9" s="71"/>
      <c r="D9" s="2">
        <v>8753603</v>
      </c>
      <c r="E9" s="36">
        <v>0.741</v>
      </c>
      <c r="F9" s="2">
        <v>697500</v>
      </c>
      <c r="G9" s="2">
        <v>705106</v>
      </c>
      <c r="H9" s="2">
        <f aca="true" t="shared" si="0" ref="H9:H22">D9+F9-G9</f>
        <v>8745997</v>
      </c>
      <c r="I9" s="36">
        <f>ROUND(H9/H7*100,3)</f>
        <v>0.742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2:29" s="20" customFormat="1" ht="15" customHeight="1">
      <c r="B10" s="59" t="s">
        <v>7</v>
      </c>
      <c r="C10" s="60"/>
      <c r="D10" s="3">
        <v>31850420</v>
      </c>
      <c r="E10" s="36">
        <v>2.698</v>
      </c>
      <c r="F10" s="3">
        <v>1125200</v>
      </c>
      <c r="G10" s="3">
        <v>2440472</v>
      </c>
      <c r="H10" s="2">
        <f t="shared" si="0"/>
        <v>30535148</v>
      </c>
      <c r="I10" s="36">
        <f>ROUND(H10/H7*100,3)</f>
        <v>2.591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0" customFormat="1" ht="15" customHeight="1">
      <c r="A11" s="31"/>
      <c r="B11" s="37"/>
      <c r="C11" s="33" t="s">
        <v>8</v>
      </c>
      <c r="D11" s="2">
        <v>25532836</v>
      </c>
      <c r="E11" s="36">
        <v>2.163</v>
      </c>
      <c r="F11" s="2">
        <v>1046300</v>
      </c>
      <c r="G11" s="2">
        <v>2149240</v>
      </c>
      <c r="H11" s="2">
        <f t="shared" si="0"/>
        <v>24429896</v>
      </c>
      <c r="I11" s="36">
        <f>ROUND(H11/H7*100,3)</f>
        <v>2.073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20" customFormat="1" ht="15" customHeight="1">
      <c r="A12" s="31"/>
      <c r="B12" s="37"/>
      <c r="C12" s="33" t="s">
        <v>2</v>
      </c>
      <c r="D12" s="2">
        <v>230854</v>
      </c>
      <c r="E12" s="36">
        <v>0.02</v>
      </c>
      <c r="F12" s="6">
        <v>26400</v>
      </c>
      <c r="G12" s="2">
        <v>24215</v>
      </c>
      <c r="H12" s="2">
        <f t="shared" si="0"/>
        <v>233039</v>
      </c>
      <c r="I12" s="36">
        <f>ROUND(H12/H7*100,3)</f>
        <v>0.02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0" customFormat="1" ht="15" customHeight="1">
      <c r="A13" s="31"/>
      <c r="C13" s="32" t="s">
        <v>3</v>
      </c>
      <c r="D13" s="4">
        <v>5000746</v>
      </c>
      <c r="E13" s="36">
        <v>0.424</v>
      </c>
      <c r="F13" s="2">
        <v>1500</v>
      </c>
      <c r="G13" s="2">
        <v>94973</v>
      </c>
      <c r="H13" s="2">
        <f t="shared" si="0"/>
        <v>4907273</v>
      </c>
      <c r="I13" s="36">
        <f>ROUND(H13/H7*100,3)</f>
        <v>0.416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0" customFormat="1" ht="15" customHeight="1">
      <c r="A14" s="31"/>
      <c r="C14" s="32" t="s">
        <v>9</v>
      </c>
      <c r="D14" s="5">
        <v>1085984</v>
      </c>
      <c r="E14" s="36">
        <v>0.092</v>
      </c>
      <c r="F14" s="2">
        <v>51000</v>
      </c>
      <c r="G14" s="2">
        <v>172044</v>
      </c>
      <c r="H14" s="2">
        <f t="shared" si="0"/>
        <v>964940</v>
      </c>
      <c r="I14" s="36">
        <f>ROUND(H14/H7*100,3)</f>
        <v>0.082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0" customFormat="1" ht="15" customHeight="1">
      <c r="A15" s="31"/>
      <c r="B15" s="70" t="s">
        <v>10</v>
      </c>
      <c r="C15" s="71"/>
      <c r="D15" s="4">
        <v>32591393</v>
      </c>
      <c r="E15" s="38" t="s">
        <v>36</v>
      </c>
      <c r="F15" s="2">
        <v>5037300</v>
      </c>
      <c r="G15" s="2">
        <v>2785862</v>
      </c>
      <c r="H15" s="2">
        <f t="shared" si="0"/>
        <v>34842831</v>
      </c>
      <c r="I15" s="36">
        <f>ROUND(H15/H7*100,3)</f>
        <v>2.957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0" customFormat="1" ht="15" customHeight="1">
      <c r="A16" s="31"/>
      <c r="B16" s="70" t="s">
        <v>22</v>
      </c>
      <c r="C16" s="71"/>
      <c r="D16" s="4">
        <v>8850128</v>
      </c>
      <c r="E16" s="38" t="s">
        <v>35</v>
      </c>
      <c r="F16" s="2">
        <v>11585700</v>
      </c>
      <c r="G16" s="2">
        <v>1463880</v>
      </c>
      <c r="H16" s="2">
        <f>D16+F16-G16</f>
        <v>18971948</v>
      </c>
      <c r="I16" s="36">
        <f>ROUND(H16/H7*100,3)</f>
        <v>1.61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0" customFormat="1" ht="15" customHeight="1">
      <c r="A17" s="31"/>
      <c r="B17" s="70" t="s">
        <v>28</v>
      </c>
      <c r="C17" s="71"/>
      <c r="D17" s="5" t="s">
        <v>29</v>
      </c>
      <c r="E17" s="1" t="s">
        <v>26</v>
      </c>
      <c r="F17" s="2">
        <v>1237219</v>
      </c>
      <c r="G17" s="2">
        <v>569391</v>
      </c>
      <c r="H17" s="2">
        <f>F17-G17</f>
        <v>667828</v>
      </c>
      <c r="I17" s="36">
        <f>ROUND(H17/H7*100,3)</f>
        <v>0.057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0" customFormat="1" ht="15" customHeight="1">
      <c r="A18" s="31"/>
      <c r="B18" s="32"/>
      <c r="C18" s="33"/>
      <c r="D18" s="4"/>
      <c r="E18" s="36"/>
      <c r="F18" s="8">
        <v>1237219</v>
      </c>
      <c r="G18" s="8">
        <v>569391</v>
      </c>
      <c r="H18" s="2"/>
      <c r="I18" s="3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0" customFormat="1" ht="15" customHeight="1">
      <c r="A19" s="31"/>
      <c r="B19" s="70" t="s">
        <v>11</v>
      </c>
      <c r="C19" s="71"/>
      <c r="D19" s="5">
        <v>8818306</v>
      </c>
      <c r="E19" s="36">
        <v>0.747</v>
      </c>
      <c r="F19" s="2">
        <v>149600</v>
      </c>
      <c r="G19" s="2">
        <v>328306</v>
      </c>
      <c r="H19" s="2">
        <f t="shared" si="0"/>
        <v>8639600</v>
      </c>
      <c r="I19" s="36">
        <f>ROUND(H19/H7*100,3)</f>
        <v>0.733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0" customFormat="1" ht="15" customHeight="1">
      <c r="A20" s="31"/>
      <c r="B20" s="70" t="s">
        <v>19</v>
      </c>
      <c r="C20" s="71"/>
      <c r="D20" s="4">
        <v>22974435</v>
      </c>
      <c r="E20" s="36">
        <v>1.946</v>
      </c>
      <c r="F20" s="2">
        <v>347800</v>
      </c>
      <c r="G20" s="2">
        <v>1804041</v>
      </c>
      <c r="H20" s="2">
        <f t="shared" si="0"/>
        <v>21518194</v>
      </c>
      <c r="I20" s="36">
        <f>ROUND(H20/H7*100,3)</f>
        <v>1.826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0" customFormat="1" ht="15" customHeight="1">
      <c r="A21" s="31"/>
      <c r="B21" s="70" t="s">
        <v>4</v>
      </c>
      <c r="C21" s="71"/>
      <c r="D21" s="4">
        <v>3303093</v>
      </c>
      <c r="E21" s="36">
        <v>0.28</v>
      </c>
      <c r="F21" s="2">
        <v>543000</v>
      </c>
      <c r="G21" s="2">
        <v>713704</v>
      </c>
      <c r="H21" s="2">
        <f t="shared" si="0"/>
        <v>3132389</v>
      </c>
      <c r="I21" s="36">
        <f>ROUND(H21/H7*100,3)</f>
        <v>0.266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0" customFormat="1" ht="15" customHeight="1">
      <c r="A22" s="31"/>
      <c r="B22" s="70" t="s">
        <v>9</v>
      </c>
      <c r="C22" s="71"/>
      <c r="D22" s="5">
        <v>460976957</v>
      </c>
      <c r="E22" s="38" t="s">
        <v>34</v>
      </c>
      <c r="F22" s="2">
        <v>53259886</v>
      </c>
      <c r="G22" s="2">
        <v>44826527</v>
      </c>
      <c r="H22" s="2">
        <f t="shared" si="0"/>
        <v>469410316</v>
      </c>
      <c r="I22" s="36">
        <f>ROUND(H22/H7*100,3)</f>
        <v>39.834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0" customFormat="1" ht="15" customHeight="1" hidden="1">
      <c r="A23" s="31"/>
      <c r="B23" s="32"/>
      <c r="C23" s="39" t="s">
        <v>31</v>
      </c>
      <c r="D23" s="40">
        <f>SUM(D8:D10)+SUM(D15:D17)+SUM(D19:D22)</f>
        <v>1140486505</v>
      </c>
      <c r="E23" s="41"/>
      <c r="F23" s="41">
        <f>SUM(F8:F10)+SUM(F15:F17)+SUM(F19:F22)</f>
        <v>147383705</v>
      </c>
      <c r="G23" s="41">
        <f>SUM(G8:G10)+SUM(G15:G17)+SUM(G19:G22)</f>
        <v>143836611</v>
      </c>
      <c r="H23" s="41">
        <f>SUM(H8:H10)+SUM(H15:H17)+SUM(H19:H22)</f>
        <v>1144033599</v>
      </c>
      <c r="I23" s="4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0" customFormat="1" ht="15" customHeight="1" hidden="1">
      <c r="A24" s="31"/>
      <c r="B24" s="32"/>
      <c r="C24" s="39" t="s">
        <v>31</v>
      </c>
      <c r="D24" s="40">
        <f>+D25+1237219</f>
        <v>40167205</v>
      </c>
      <c r="E24" s="41"/>
      <c r="F24" s="41">
        <f>+F25</f>
        <v>33200</v>
      </c>
      <c r="G24" s="41">
        <f>+G25+G27</f>
        <v>5812914</v>
      </c>
      <c r="H24" s="41" t="e">
        <f>+H25+H27</f>
        <v>#VALUE!</v>
      </c>
      <c r="I24" s="4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0" customFormat="1" ht="15" customHeight="1">
      <c r="A25" s="31"/>
      <c r="B25" s="70" t="s">
        <v>5</v>
      </c>
      <c r="C25" s="71"/>
      <c r="D25" s="4">
        <v>38929986</v>
      </c>
      <c r="E25" s="36">
        <v>3.297</v>
      </c>
      <c r="F25" s="2">
        <v>33200</v>
      </c>
      <c r="G25" s="2">
        <v>4575695</v>
      </c>
      <c r="H25" s="2">
        <v>34387490</v>
      </c>
      <c r="I25" s="36">
        <f>ROUND(H25/H7*100,3)</f>
        <v>2.918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0" customFormat="1" ht="15" customHeight="1">
      <c r="A26" s="31"/>
      <c r="B26" s="32"/>
      <c r="C26" s="33"/>
      <c r="D26" s="4"/>
      <c r="E26" s="36"/>
      <c r="F26" s="2"/>
      <c r="G26" s="8">
        <v>1237219</v>
      </c>
      <c r="H26" s="2"/>
      <c r="I26" s="3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0" customFormat="1" ht="15" customHeight="1" thickBot="1">
      <c r="A27" s="42"/>
      <c r="B27" s="72" t="s">
        <v>32</v>
      </c>
      <c r="C27" s="73"/>
      <c r="D27" s="11" t="s">
        <v>37</v>
      </c>
      <c r="E27" s="12" t="s">
        <v>33</v>
      </c>
      <c r="F27" s="9" t="s">
        <v>30</v>
      </c>
      <c r="G27" s="10">
        <v>1237219</v>
      </c>
      <c r="H27" s="9" t="s">
        <v>26</v>
      </c>
      <c r="I27" s="12" t="s">
        <v>26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0" customFormat="1" ht="15" customHeight="1">
      <c r="A28" s="43" t="s">
        <v>27</v>
      </c>
      <c r="B28" s="32"/>
      <c r="C28" s="32"/>
      <c r="D28" s="2"/>
      <c r="E28" s="36"/>
      <c r="F28" s="2"/>
      <c r="G28" s="2"/>
      <c r="H28" s="2"/>
      <c r="I28" s="36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0" customFormat="1" ht="15.75">
      <c r="A29" s="43" t="s">
        <v>21</v>
      </c>
      <c r="D29" s="21"/>
      <c r="E29" s="21"/>
      <c r="F29" s="21"/>
      <c r="G29" s="21"/>
      <c r="H29" s="21"/>
      <c r="I29" s="4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>
      <c r="A30" s="7"/>
      <c r="B30" s="7"/>
      <c r="C30" s="7"/>
      <c r="D30" s="45"/>
      <c r="E30" s="45"/>
      <c r="F30" s="45"/>
      <c r="G30" s="45"/>
      <c r="H30" s="4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75">
      <c r="A31" s="47"/>
      <c r="B31" s="48"/>
      <c r="C31" s="21"/>
      <c r="D31" s="21"/>
      <c r="E31" s="21"/>
      <c r="F31" s="21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75">
      <c r="A32" s="47"/>
      <c r="B32" s="49"/>
      <c r="C32" s="30"/>
      <c r="D32" s="50">
        <f>(+D8+D9+D10+D15+D16+SUM(D19:D25)+1237219)/2</f>
        <v>1180653710</v>
      </c>
      <c r="E32" s="51">
        <f>E9+E10+SUM(E19:E21)</f>
        <v>6.412</v>
      </c>
      <c r="F32" s="50">
        <f>(+F8+F9+F10+F15+F16+SUM(F19:F25)+1237219)/2</f>
        <v>147416905</v>
      </c>
      <c r="G32" s="50">
        <f>(+G8+G9+G10+G15+G16+SUM(G19:G25)+1237219)/2</f>
        <v>149364829.5</v>
      </c>
      <c r="H32" s="50" t="e">
        <f>(+H8+H9+H10+H15+H16+SUM(H19:H25)+1237219)/2</f>
        <v>#VALUE!</v>
      </c>
      <c r="I32" s="50">
        <f>+I8+I9+I10+I15+I16+SUM(I19:I25)</f>
        <v>99.94300000000001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75">
      <c r="A33" s="7"/>
      <c r="B33" s="52"/>
      <c r="C33" s="21"/>
      <c r="D33" s="53"/>
      <c r="F33" s="21"/>
      <c r="G33" s="21"/>
      <c r="H33" s="5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75">
      <c r="A34" s="7"/>
      <c r="B34" s="52"/>
      <c r="C34" s="54"/>
      <c r="D34" s="55"/>
      <c r="F34" s="50"/>
      <c r="G34" s="50"/>
      <c r="H34" s="5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75">
      <c r="A35" s="7"/>
      <c r="B35" s="52"/>
      <c r="C35" s="21"/>
      <c r="D35" s="56"/>
      <c r="F35" s="56"/>
      <c r="G35" s="56"/>
      <c r="H35" s="5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>
      <c r="A36" s="7"/>
      <c r="B36" s="57"/>
      <c r="C36" s="21"/>
      <c r="D36" s="56"/>
      <c r="F36" s="56"/>
      <c r="G36" s="56"/>
      <c r="H36" s="5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5.75">
      <c r="A37" s="7"/>
      <c r="B37" s="57"/>
      <c r="C37" s="21"/>
      <c r="D37" s="56"/>
      <c r="F37" s="56"/>
      <c r="G37" s="56"/>
      <c r="H37" s="5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.75">
      <c r="A38" s="7"/>
      <c r="B38" s="57"/>
      <c r="C38" s="21"/>
      <c r="D38" s="56"/>
      <c r="F38" s="56"/>
      <c r="G38" s="56"/>
      <c r="H38" s="5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.75">
      <c r="A39" s="7"/>
      <c r="B39" s="57"/>
      <c r="C39" s="21"/>
      <c r="D39" s="56"/>
      <c r="F39" s="56"/>
      <c r="G39" s="56"/>
      <c r="H39" s="5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.75">
      <c r="A40" s="7"/>
      <c r="B40" s="57"/>
      <c r="C40" s="21"/>
      <c r="D40" s="56"/>
      <c r="F40" s="56"/>
      <c r="G40" s="56"/>
      <c r="H40" s="5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5.75">
      <c r="A41" s="7"/>
      <c r="B41" s="52"/>
      <c r="C41" s="20"/>
      <c r="D41" s="20"/>
      <c r="F41" s="56"/>
      <c r="G41" s="56"/>
      <c r="H41" s="5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 ht="15.75">
      <c r="B42" s="52"/>
      <c r="C42" s="21"/>
      <c r="D42" s="56"/>
      <c r="F42" s="56"/>
      <c r="G42" s="56"/>
      <c r="H42" s="5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 ht="15.75">
      <c r="B43" s="52"/>
      <c r="C43" s="21"/>
      <c r="D43" s="56"/>
      <c r="F43" s="56"/>
      <c r="G43" s="56"/>
      <c r="H43" s="5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8" ht="15.75">
      <c r="B44" s="52"/>
      <c r="C44" s="21"/>
      <c r="D44" s="56"/>
      <c r="F44" s="56"/>
      <c r="G44" s="56"/>
      <c r="H44" s="56"/>
    </row>
    <row r="45" spans="2:8" ht="15.75">
      <c r="B45" s="52"/>
      <c r="C45" s="21"/>
      <c r="D45" s="56"/>
      <c r="F45" s="56"/>
      <c r="G45" s="56"/>
      <c r="H45" s="56"/>
    </row>
    <row r="46" spans="2:7" ht="15.75">
      <c r="B46" s="52"/>
      <c r="C46" s="20"/>
      <c r="D46" s="20"/>
      <c r="E46" s="20"/>
      <c r="F46" s="20"/>
      <c r="G46" s="20"/>
    </row>
    <row r="47" spans="2:7" ht="15.75">
      <c r="B47" s="52"/>
      <c r="C47" s="21"/>
      <c r="D47" s="21"/>
      <c r="E47" s="21"/>
      <c r="F47" s="21"/>
      <c r="G47" s="21"/>
    </row>
    <row r="48" spans="2:7" ht="15.75">
      <c r="B48" s="52"/>
      <c r="C48" s="21"/>
      <c r="D48" s="21"/>
      <c r="E48" s="21"/>
      <c r="F48" s="21"/>
      <c r="G48" s="21"/>
    </row>
    <row r="49" spans="2:7" ht="15.75">
      <c r="B49" s="21"/>
      <c r="C49" s="21"/>
      <c r="D49" s="21"/>
      <c r="E49" s="21"/>
      <c r="F49" s="21"/>
      <c r="G49" s="21"/>
    </row>
    <row r="55" ht="15.75">
      <c r="D55" s="58" t="s">
        <v>16</v>
      </c>
    </row>
    <row r="56" ht="15.75">
      <c r="D56" s="58" t="s">
        <v>6</v>
      </c>
    </row>
    <row r="57" spans="4:5" ht="15.75">
      <c r="D57" s="58">
        <v>1129105639</v>
      </c>
      <c r="E57" s="14">
        <v>100</v>
      </c>
    </row>
    <row r="58" spans="4:5" ht="15.75">
      <c r="D58" s="58">
        <v>757595597</v>
      </c>
      <c r="E58" s="14">
        <v>67.097</v>
      </c>
    </row>
    <row r="59" spans="4:5" ht="15.75">
      <c r="D59" s="58">
        <v>4491970</v>
      </c>
      <c r="E59" s="14">
        <v>0.398</v>
      </c>
    </row>
    <row r="60" spans="4:5" ht="15.75">
      <c r="D60" s="58">
        <v>96000</v>
      </c>
      <c r="E60" s="14">
        <v>0</v>
      </c>
    </row>
    <row r="61" spans="4:5" ht="15.75">
      <c r="D61" s="58">
        <v>43316135</v>
      </c>
      <c r="E61" s="14">
        <v>3.836</v>
      </c>
    </row>
    <row r="62" spans="4:5" ht="15.75">
      <c r="D62" s="58">
        <v>35334887</v>
      </c>
      <c r="E62" s="14">
        <v>3.129</v>
      </c>
    </row>
    <row r="63" spans="4:5" ht="15.75">
      <c r="D63" s="58">
        <v>462348</v>
      </c>
      <c r="E63" s="14">
        <v>0</v>
      </c>
    </row>
    <row r="64" spans="4:5" ht="15.75">
      <c r="D64" s="58">
        <v>5308053</v>
      </c>
      <c r="E64" s="14">
        <v>0.47</v>
      </c>
    </row>
    <row r="65" spans="4:5" ht="15.75">
      <c r="D65" s="58">
        <v>2210847</v>
      </c>
      <c r="E65" s="14">
        <v>0.196</v>
      </c>
    </row>
    <row r="66" spans="4:5" ht="15.75">
      <c r="D66" s="58">
        <v>38239793</v>
      </c>
      <c r="E66" s="14">
        <v>3.387</v>
      </c>
    </row>
    <row r="67" spans="4:5" ht="15.75">
      <c r="D67" s="58">
        <v>4992489</v>
      </c>
      <c r="E67" s="14">
        <v>0.442</v>
      </c>
    </row>
    <row r="68" spans="4:5" ht="15.75">
      <c r="D68" s="58">
        <v>34561900</v>
      </c>
      <c r="E68" s="14">
        <v>3.061</v>
      </c>
    </row>
    <row r="69" spans="4:5" ht="15.75">
      <c r="D69" s="58">
        <v>4252050</v>
      </c>
      <c r="E69" s="14">
        <v>0.377</v>
      </c>
    </row>
    <row r="70" spans="4:5" ht="15.75">
      <c r="D70" s="58">
        <v>924832</v>
      </c>
      <c r="E70" s="14">
        <v>0.082</v>
      </c>
    </row>
    <row r="71" spans="4:5" ht="15.75">
      <c r="D71" s="58">
        <v>144397121</v>
      </c>
      <c r="E71" s="14">
        <v>12.789</v>
      </c>
    </row>
    <row r="72" spans="4:5" ht="15.75">
      <c r="D72" s="58">
        <v>88424750</v>
      </c>
      <c r="E72" s="14">
        <v>7.831</v>
      </c>
    </row>
    <row r="73" spans="4:5" ht="15.75">
      <c r="D73" s="58">
        <v>7813002</v>
      </c>
      <c r="E73" s="14">
        <v>0.692</v>
      </c>
    </row>
  </sheetData>
  <sheetProtection/>
  <mergeCells count="16">
    <mergeCell ref="B15:C15"/>
    <mergeCell ref="B25:C25"/>
    <mergeCell ref="B27:C27"/>
    <mergeCell ref="B19:C19"/>
    <mergeCell ref="B20:C20"/>
    <mergeCell ref="B21:C21"/>
    <mergeCell ref="B22:C22"/>
    <mergeCell ref="B16:C16"/>
    <mergeCell ref="B17:C17"/>
    <mergeCell ref="B10:C10"/>
    <mergeCell ref="A7:C7"/>
    <mergeCell ref="A2:I2"/>
    <mergeCell ref="A5:C6"/>
    <mergeCell ref="F5:G5"/>
    <mergeCell ref="B8:C8"/>
    <mergeCell ref="B9:C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I13:I15 I25 I20:I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2018-11-07T06:49:47Z</dcterms:modified>
  <cp:category/>
  <cp:version/>
  <cp:contentType/>
  <cp:contentStatus/>
</cp:coreProperties>
</file>