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vs06co00054\f\42 部長通知・班長事務連\12_景観･環境保全計算式及び洪水調節機能\R040314_関係者意見照会\☆最終版\"/>
    </mc:Choice>
  </mc:AlternateContent>
  <xr:revisionPtr revIDLastSave="0" documentId="13_ncr:1_{936A4553-F3B0-4D93-85ED-551E861ED3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例1】対数(北陸)" sheetId="15" r:id="rId1"/>
    <sheet name="【例1】実数(北陸)" sheetId="17" r:id="rId2"/>
    <sheet name="【例2】対数(北陸)" sheetId="4" r:id="rId3"/>
    <sheet name="【例2】実数(北陸) " sheetId="18" r:id="rId4"/>
    <sheet name="【例3】対数(東海)" sheetId="20" r:id="rId5"/>
    <sheet name="【例3】実数(東海)" sheetId="19" r:id="rId6"/>
    <sheet name="【例4】対数(近畿)" sheetId="22" r:id="rId7"/>
    <sheet name="【例4】実数(近畿)" sheetId="21" r:id="rId8"/>
    <sheet name="【例5】対数(沖縄)" sheetId="16" r:id="rId9"/>
    <sheet name="【例5】実数(沖縄)" sheetId="9" r:id="rId10"/>
  </sheets>
  <definedNames>
    <definedName name="_xlnm.Print_Area" localSheetId="1">'【例1】実数(北陸)'!$A$1:$G$57</definedName>
    <definedName name="_xlnm.Print_Area" localSheetId="0">'【例1】対数(北陸)'!$A$1:$G$57</definedName>
    <definedName name="_xlnm.Print_Area" localSheetId="3">'【例2】実数(北陸) '!$A$1:$G$57</definedName>
    <definedName name="_xlnm.Print_Area" localSheetId="2">'【例2】対数(北陸)'!$A$1:$G$57</definedName>
    <definedName name="_xlnm.Print_Area" localSheetId="5">'【例3】実数(東海)'!$A$1:$G$57</definedName>
    <definedName name="_xlnm.Print_Area" localSheetId="4">'【例3】対数(東海)'!$A$1:$G$57</definedName>
    <definedName name="_xlnm.Print_Area" localSheetId="7">'【例4】実数(近畿)'!$A$1:$G$59</definedName>
    <definedName name="_xlnm.Print_Area" localSheetId="6">'【例4】対数(近畿)'!$A$1:$G$57</definedName>
    <definedName name="_xlnm.Print_Area" localSheetId="9">'【例5】実数(沖縄)'!$A$1:$G$59</definedName>
    <definedName name="_xlnm.Print_Area" localSheetId="8">'【例5】対数(沖縄)'!$A$1:$G$57</definedName>
    <definedName name="_xlnm.Print_Titles" localSheetId="1">'【例1】実数(北陸)'!$1:$3</definedName>
    <definedName name="_xlnm.Print_Titles" localSheetId="0">'【例1】対数(北陸)'!$1:$3</definedName>
    <definedName name="_xlnm.Print_Titles" localSheetId="3">'【例2】実数(北陸) '!$1:$3</definedName>
    <definedName name="_xlnm.Print_Titles" localSheetId="2">'【例2】対数(北陸)'!$1:$3</definedName>
    <definedName name="_xlnm.Print_Titles" localSheetId="5">'【例3】実数(東海)'!$1:$3</definedName>
    <definedName name="_xlnm.Print_Titles" localSheetId="4">'【例3】対数(東海)'!$1:$3</definedName>
    <definedName name="_xlnm.Print_Titles" localSheetId="7">'【例4】実数(近畿)'!$1:$3</definedName>
    <definedName name="_xlnm.Print_Titles" localSheetId="6">'【例4】対数(近畿)'!$1:$3</definedName>
    <definedName name="_xlnm.Print_Titles" localSheetId="9">'【例5】実数(沖縄)'!$1:$3</definedName>
    <definedName name="_xlnm.Print_Titles" localSheetId="8">'【例5】対数(沖縄)'!$1:$3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9" l="1"/>
  <c r="G30" i="9"/>
  <c r="G29" i="9"/>
  <c r="E32" i="16"/>
  <c r="E30" i="16"/>
  <c r="E29" i="16"/>
  <c r="E27" i="16"/>
  <c r="E26" i="16"/>
  <c r="N32" i="16"/>
  <c r="N30" i="16"/>
  <c r="N29" i="16"/>
  <c r="N27" i="16"/>
  <c r="N26" i="16"/>
  <c r="E31" i="21"/>
  <c r="G30" i="21"/>
  <c r="G29" i="21"/>
  <c r="E30" i="22"/>
  <c r="E29" i="22"/>
  <c r="E27" i="22"/>
  <c r="E26" i="22"/>
  <c r="N32" i="22"/>
  <c r="N30" i="22"/>
  <c r="N29" i="22"/>
  <c r="N27" i="22"/>
  <c r="N26" i="22"/>
  <c r="E31" i="19"/>
  <c r="G30" i="19"/>
  <c r="G29" i="19"/>
  <c r="E32" i="20"/>
  <c r="E30" i="20"/>
  <c r="E29" i="20"/>
  <c r="E27" i="20"/>
  <c r="E26" i="20"/>
  <c r="N32" i="20"/>
  <c r="N30" i="20"/>
  <c r="N29" i="20"/>
  <c r="N27" i="20"/>
  <c r="N26" i="20"/>
  <c r="E31" i="18"/>
  <c r="G30" i="18"/>
  <c r="G29" i="18"/>
  <c r="N29" i="4"/>
  <c r="G32" i="17"/>
  <c r="N32" i="15"/>
  <c r="N32" i="4"/>
  <c r="E32" i="4" l="1"/>
  <c r="E30" i="4"/>
  <c r="E29" i="4"/>
  <c r="E27" i="4"/>
  <c r="E26" i="4"/>
  <c r="N30" i="4"/>
  <c r="N27" i="4"/>
  <c r="N26" i="4"/>
  <c r="E31" i="17"/>
  <c r="G29" i="17"/>
  <c r="G30" i="17"/>
  <c r="E32" i="15"/>
  <c r="E31" i="15"/>
  <c r="E30" i="15"/>
  <c r="E29" i="15"/>
  <c r="E26" i="15"/>
  <c r="N26" i="15"/>
  <c r="N27" i="15"/>
  <c r="E27" i="15" s="1"/>
  <c r="N29" i="15"/>
  <c r="N30" i="15"/>
  <c r="E32" i="22" l="1"/>
  <c r="G32" i="22" s="1"/>
  <c r="G27" i="22"/>
  <c r="G26" i="22"/>
  <c r="G55" i="22"/>
  <c r="G54" i="22"/>
  <c r="G53" i="22"/>
  <c r="G52" i="22"/>
  <c r="G51" i="22"/>
  <c r="G50" i="22"/>
  <c r="G49" i="22"/>
  <c r="G48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0" i="22"/>
  <c r="G29" i="22"/>
  <c r="G28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55" i="21"/>
  <c r="G54" i="21"/>
  <c r="G53" i="21"/>
  <c r="G52" i="21"/>
  <c r="G51" i="21"/>
  <c r="G50" i="21"/>
  <c r="G49" i="21"/>
  <c r="G48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31" i="9"/>
  <c r="G32" i="20"/>
  <c r="E31" i="20"/>
  <c r="G30" i="20"/>
  <c r="G29" i="20"/>
  <c r="G27" i="20"/>
  <c r="G26" i="20"/>
  <c r="G55" i="20"/>
  <c r="G54" i="20"/>
  <c r="G53" i="20"/>
  <c r="G52" i="20"/>
  <c r="G51" i="20"/>
  <c r="G50" i="20"/>
  <c r="G49" i="20"/>
  <c r="G48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28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55" i="19"/>
  <c r="G54" i="19"/>
  <c r="G53" i="19"/>
  <c r="G52" i="19"/>
  <c r="G51" i="19"/>
  <c r="G50" i="19"/>
  <c r="G49" i="19"/>
  <c r="G48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E31" i="22" l="1"/>
  <c r="G31" i="22" s="1"/>
  <c r="G56" i="22" s="1"/>
  <c r="G57" i="22" s="1"/>
  <c r="G56" i="21"/>
  <c r="G57" i="21" s="1"/>
  <c r="E31" i="16"/>
  <c r="G31" i="16" s="1"/>
  <c r="G31" i="20"/>
  <c r="G56" i="20" s="1"/>
  <c r="G57" i="20" s="1"/>
  <c r="G56" i="19"/>
  <c r="G57" i="19" s="1"/>
  <c r="G27" i="18"/>
  <c r="G31" i="18"/>
  <c r="G55" i="18"/>
  <c r="G54" i="18"/>
  <c r="G53" i="18"/>
  <c r="G52" i="18"/>
  <c r="G51" i="18"/>
  <c r="G50" i="18"/>
  <c r="G49" i="18"/>
  <c r="G48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28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31" i="17"/>
  <c r="G56" i="18" l="1"/>
  <c r="G57" i="18" s="1"/>
  <c r="G31" i="15"/>
  <c r="G27" i="17"/>
  <c r="G56" i="17" s="1"/>
  <c r="G57" i="17" s="1"/>
  <c r="G26" i="17"/>
  <c r="G55" i="17"/>
  <c r="G54" i="17"/>
  <c r="G53" i="17"/>
  <c r="G52" i="17"/>
  <c r="G51" i="17"/>
  <c r="G50" i="17"/>
  <c r="G49" i="17"/>
  <c r="G48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28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55" i="16" l="1"/>
  <c r="G54" i="16"/>
  <c r="G53" i="16"/>
  <c r="G52" i="16"/>
  <c r="G51" i="16"/>
  <c r="G50" i="16"/>
  <c r="G49" i="16"/>
  <c r="G48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55" i="15"/>
  <c r="G54" i="15"/>
  <c r="G53" i="15"/>
  <c r="G52" i="15"/>
  <c r="G51" i="15"/>
  <c r="G50" i="15"/>
  <c r="G49" i="15"/>
  <c r="G48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56" i="16" l="1"/>
  <c r="G57" i="16" s="1"/>
  <c r="G56" i="15"/>
  <c r="G57" i="15" s="1"/>
  <c r="E31" i="4"/>
  <c r="G27" i="9"/>
  <c r="G27" i="4"/>
  <c r="G32" i="9" l="1"/>
  <c r="G26" i="9"/>
  <c r="G55" i="9" l="1"/>
  <c r="G54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28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56" i="9" l="1"/>
  <c r="G57" i="9" s="1"/>
  <c r="G55" i="4"/>
  <c r="G54" i="4"/>
  <c r="G53" i="4"/>
  <c r="G52" i="4"/>
  <c r="G51" i="4"/>
  <c r="G50" i="4"/>
  <c r="G49" i="4"/>
  <c r="G48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56" i="4" l="1"/>
  <c r="G57" i="4" s="1"/>
</calcChain>
</file>

<file path=xl/sharedStrings.xml><?xml version="1.0" encoding="utf-8"?>
<sst xmlns="http://schemas.openxmlformats.org/spreadsheetml/2006/main" count="1190" uniqueCount="124">
  <si>
    <t>大項目</t>
  </si>
  <si>
    <t>小項目</t>
  </si>
  <si>
    <t>記載内容</t>
  </si>
  <si>
    <t>記入欄</t>
  </si>
  <si>
    <t>係数</t>
  </si>
  <si>
    <t>計算値</t>
  </si>
  <si>
    <t>a</t>
  </si>
  <si>
    <t>b</t>
  </si>
  <si>
    <t>c=a×b</t>
  </si>
  <si>
    <t>定数</t>
  </si>
  <si>
    <t>評価時期</t>
  </si>
  <si>
    <t>事前</t>
  </si>
  <si>
    <t>1：該当する</t>
  </si>
  <si>
    <t>0：該当しない</t>
  </si>
  <si>
    <t>実施中</t>
  </si>
  <si>
    <t>完了後</t>
  </si>
  <si>
    <t>北海道</t>
  </si>
  <si>
    <t>東北</t>
  </si>
  <si>
    <t>関東</t>
  </si>
  <si>
    <t>北陸</t>
  </si>
  <si>
    <t>東海</t>
  </si>
  <si>
    <t>近畿</t>
  </si>
  <si>
    <t>中国四国</t>
  </si>
  <si>
    <t>九州</t>
  </si>
  <si>
    <t>沖縄</t>
  </si>
  <si>
    <t>年数</t>
  </si>
  <si>
    <t>数値を記入</t>
  </si>
  <si>
    <t>事業種</t>
  </si>
  <si>
    <t>かんがい排水</t>
  </si>
  <si>
    <t>防災</t>
  </si>
  <si>
    <t>農用地整備</t>
  </si>
  <si>
    <t>事業目的</t>
  </si>
  <si>
    <t>用水整備　</t>
  </si>
  <si>
    <t>排水整備</t>
  </si>
  <si>
    <t>畑地かんがい</t>
  </si>
  <si>
    <t>農地整備</t>
  </si>
  <si>
    <t>農道整備</t>
  </si>
  <si>
    <t>受益</t>
  </si>
  <si>
    <t>受益田割合</t>
  </si>
  <si>
    <t>事業効果</t>
  </si>
  <si>
    <t>e</t>
  </si>
  <si>
    <t>f</t>
  </si>
  <si>
    <t>e×f</t>
  </si>
  <si>
    <t>保全分類</t>
  </si>
  <si>
    <t>景観</t>
  </si>
  <si>
    <t>環境</t>
  </si>
  <si>
    <t>他動物</t>
  </si>
  <si>
    <t>植物</t>
  </si>
  <si>
    <t>貯水池</t>
  </si>
  <si>
    <t>頭首工</t>
  </si>
  <si>
    <t>用水路</t>
  </si>
  <si>
    <t>排水路</t>
  </si>
  <si>
    <t>機場</t>
  </si>
  <si>
    <t>水門</t>
  </si>
  <si>
    <t>農道</t>
  </si>
  <si>
    <t>区画整理</t>
  </si>
  <si>
    <t>文化・学習</t>
  </si>
  <si>
    <t>農業人口割合</t>
  </si>
  <si>
    <t>都市的</t>
  </si>
  <si>
    <t>平地</t>
  </si>
  <si>
    <t>山間</t>
  </si>
  <si>
    <t>水田型</t>
  </si>
  <si>
    <t>田畑型</t>
  </si>
  <si>
    <t>畑地型</t>
  </si>
  <si>
    <r>
      <t>受益戸数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</si>
  <si>
    <r>
      <t>受益面積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</si>
  <si>
    <r>
      <t>事業費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</si>
  <si>
    <r>
      <t>総費用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</si>
  <si>
    <r>
      <t>事業費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  <r>
      <rPr>
        <b/>
        <sz val="10"/>
        <rFont val="ＭＳ 明朝"/>
        <family val="1"/>
        <charset val="128"/>
      </rPr>
      <t>と総費用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  <r>
      <rPr>
        <b/>
        <sz val="10"/>
        <rFont val="ＭＳ 明朝"/>
        <family val="1"/>
        <charset val="128"/>
      </rPr>
      <t>の交差</t>
    </r>
  </si>
  <si>
    <r>
      <t>作物生産効果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</si>
  <si>
    <r>
      <t>地域類型</t>
    </r>
    <r>
      <rPr>
        <b/>
        <sz val="10"/>
        <rFont val="Century"/>
        <family val="1"/>
      </rPr>
      <t>1</t>
    </r>
    <r>
      <rPr>
        <b/>
        <sz val="10"/>
        <rFont val="ＭＳ 明朝"/>
        <family val="1"/>
        <charset val="128"/>
      </rPr>
      <t>次</t>
    </r>
  </si>
  <si>
    <r>
      <t>地域類型</t>
    </r>
    <r>
      <rPr>
        <b/>
        <sz val="10"/>
        <rFont val="Century"/>
        <family val="1"/>
      </rPr>
      <t>2</t>
    </r>
    <r>
      <rPr>
        <b/>
        <sz val="10"/>
        <rFont val="ＭＳ 明朝"/>
        <family val="1"/>
        <charset val="128"/>
      </rPr>
      <t>次</t>
    </r>
  </si>
  <si>
    <r>
      <t>合計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ⅰ</t>
    </r>
    <r>
      <rPr>
        <sz val="10"/>
        <rFont val="Century"/>
        <family val="1"/>
      </rPr>
      <t>)</t>
    </r>
  </si>
  <si>
    <t>数値を記入</t>
    <phoneticPr fontId="2"/>
  </si>
  <si>
    <t>工事期間</t>
    <rPh sb="0" eb="2">
      <t>コウジ</t>
    </rPh>
    <rPh sb="2" eb="4">
      <t>キカン</t>
    </rPh>
    <phoneticPr fontId="2"/>
  </si>
  <si>
    <t>割合の数値を記入</t>
    <rPh sb="0" eb="2">
      <t>ワリアイ</t>
    </rPh>
    <phoneticPr fontId="2"/>
  </si>
  <si>
    <t>畑地かんがい</t>
    <phoneticPr fontId="2"/>
  </si>
  <si>
    <t>=</t>
    <phoneticPr fontId="2"/>
  </si>
  <si>
    <t>事業費(対数)と総費用(対数)の交差</t>
    <rPh sb="4" eb="6">
      <t>タイスウ</t>
    </rPh>
    <phoneticPr fontId="2"/>
  </si>
  <si>
    <t>作物生産効果(千円)</t>
    <rPh sb="7" eb="9">
      <t>センエン</t>
    </rPh>
    <phoneticPr fontId="2"/>
  </si>
  <si>
    <t>別表（例1）</t>
    <rPh sb="3" eb="4">
      <t>レイ</t>
    </rPh>
    <phoneticPr fontId="2"/>
  </si>
  <si>
    <t>別表（例2）</t>
    <rPh sb="3" eb="4">
      <t>レイ</t>
    </rPh>
    <phoneticPr fontId="2"/>
  </si>
  <si>
    <t>工事期間(年数)</t>
    <rPh sb="0" eb="2">
      <t>コウジ</t>
    </rPh>
    <rPh sb="2" eb="4">
      <t>キカン</t>
    </rPh>
    <rPh sb="5" eb="6">
      <t>ネン</t>
    </rPh>
    <rPh sb="6" eb="7">
      <t>スウ</t>
    </rPh>
    <phoneticPr fontId="2"/>
  </si>
  <si>
    <t>別表（例3）</t>
    <rPh sb="3" eb="4">
      <t>レイ</t>
    </rPh>
    <phoneticPr fontId="2"/>
  </si>
  <si>
    <r>
      <t>受益者数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対数</t>
    </r>
    <r>
      <rPr>
        <b/>
        <sz val="10"/>
        <rFont val="Century"/>
        <family val="1"/>
      </rPr>
      <t>)</t>
    </r>
    <rPh sb="2" eb="3">
      <t>シャ</t>
    </rPh>
    <phoneticPr fontId="2"/>
  </si>
  <si>
    <t>別表（例4）</t>
    <rPh sb="3" eb="4">
      <t>レイ</t>
    </rPh>
    <phoneticPr fontId="2"/>
  </si>
  <si>
    <t>環境</t>
    <phoneticPr fontId="2"/>
  </si>
  <si>
    <t>別表（例5）</t>
    <rPh sb="3" eb="4">
      <t>レイ</t>
    </rPh>
    <phoneticPr fontId="2"/>
  </si>
  <si>
    <t>受益者数(人)</t>
    <rPh sb="2" eb="3">
      <t>シャ</t>
    </rPh>
    <rPh sb="3" eb="4">
      <t>スウ</t>
    </rPh>
    <rPh sb="5" eb="6">
      <t>ニン</t>
    </rPh>
    <phoneticPr fontId="2"/>
  </si>
  <si>
    <r>
      <t>受益面積</t>
    </r>
    <r>
      <rPr>
        <b/>
        <sz val="10"/>
        <rFont val="Century"/>
        <family val="1"/>
      </rPr>
      <t>(ha)</t>
    </r>
    <phoneticPr fontId="2"/>
  </si>
  <si>
    <r>
      <t>e</t>
    </r>
    <r>
      <rPr>
        <b/>
        <sz val="10"/>
        <rFont val="ＭＳ Ｐ明朝"/>
        <family val="1"/>
        <charset val="128"/>
      </rPr>
      <t>の対数</t>
    </r>
    <r>
      <rPr>
        <b/>
        <sz val="10"/>
        <rFont val="Century"/>
        <family val="1"/>
      </rPr>
      <t>×f</t>
    </r>
    <r>
      <rPr>
        <b/>
        <sz val="10"/>
        <rFont val="ＭＳ Ｐ明朝"/>
        <family val="1"/>
        <charset val="128"/>
      </rPr>
      <t>の対数</t>
    </r>
    <rPh sb="2" eb="4">
      <t>タイスウ</t>
    </rPh>
    <rPh sb="7" eb="9">
      <t>タイスウ</t>
    </rPh>
    <phoneticPr fontId="2"/>
  </si>
  <si>
    <t>10億円の対数</t>
    <rPh sb="2" eb="4">
      <t>オクエン</t>
    </rPh>
    <rPh sb="5" eb="7">
      <t>タイスウ</t>
    </rPh>
    <phoneticPr fontId="2"/>
  </si>
  <si>
    <t>人</t>
    <rPh sb="0" eb="1">
      <t>ニン</t>
    </rPh>
    <phoneticPr fontId="2"/>
  </si>
  <si>
    <t>ha</t>
    <phoneticPr fontId="2"/>
  </si>
  <si>
    <t>千円</t>
    <rPh sb="0" eb="2">
      <t>センエン</t>
    </rPh>
    <phoneticPr fontId="2"/>
  </si>
  <si>
    <t>↓</t>
    <phoneticPr fontId="2"/>
  </si>
  <si>
    <t>ここに入力</t>
    <rPh sb="3" eb="5">
      <t>ニュウリョク</t>
    </rPh>
    <phoneticPr fontId="2"/>
  </si>
  <si>
    <t>※環境は、保全対象が景観のみの場合は空欄とするが、それ以外の場合は必ず「1：該当する」とする</t>
    <rPh sb="1" eb="3">
      <t>カンキョウ</t>
    </rPh>
    <rPh sb="5" eb="7">
      <t>ホゼン</t>
    </rPh>
    <rPh sb="7" eb="9">
      <t>タイショウ</t>
    </rPh>
    <rPh sb="10" eb="12">
      <t>ケイカン</t>
    </rPh>
    <rPh sb="15" eb="17">
      <t>バアイ</t>
    </rPh>
    <rPh sb="18" eb="20">
      <t>クウラン</t>
    </rPh>
    <rPh sb="27" eb="29">
      <t>イガイ</t>
    </rPh>
    <rPh sb="30" eb="32">
      <t>バアイ</t>
    </rPh>
    <rPh sb="33" eb="34">
      <t>カナラ</t>
    </rPh>
    <rPh sb="38" eb="40">
      <t>ガイトウ</t>
    </rPh>
    <phoneticPr fontId="2"/>
  </si>
  <si>
    <t>※対象生物は魚・他動物の最大2つまでの選択とする</t>
    <rPh sb="1" eb="3">
      <t>タイショウ</t>
    </rPh>
    <rPh sb="3" eb="5">
      <t>セイブツ</t>
    </rPh>
    <rPh sb="6" eb="7">
      <t>サカナ</t>
    </rPh>
    <rPh sb="8" eb="9">
      <t>タ</t>
    </rPh>
    <rPh sb="9" eb="11">
      <t>ドウブツ</t>
    </rPh>
    <rPh sb="12" eb="14">
      <t>サイダイ</t>
    </rPh>
    <rPh sb="19" eb="21">
      <t>センタク</t>
    </rPh>
    <phoneticPr fontId="2"/>
  </si>
  <si>
    <t>【参考：対数に変換する計算式】</t>
    <rPh sb="1" eb="3">
      <t>サンコウ</t>
    </rPh>
    <rPh sb="4" eb="6">
      <t>タイスウ</t>
    </rPh>
    <rPh sb="7" eb="9">
      <t>ヘンカン</t>
    </rPh>
    <rPh sb="11" eb="14">
      <t>ケイサンシキ</t>
    </rPh>
    <phoneticPr fontId="2"/>
  </si>
  <si>
    <t>計算式</t>
    <rPh sb="0" eb="3">
      <t>ケイサンシキ</t>
    </rPh>
    <phoneticPr fontId="2"/>
  </si>
  <si>
    <t>受益者数A</t>
    <rPh sb="0" eb="2">
      <t>ジュエキ</t>
    </rPh>
    <rPh sb="2" eb="3">
      <t>シャ</t>
    </rPh>
    <rPh sb="3" eb="4">
      <t>スウ</t>
    </rPh>
    <phoneticPr fontId="2"/>
  </si>
  <si>
    <r>
      <t>LN(</t>
    </r>
    <r>
      <rPr>
        <sz val="12"/>
        <color rgb="FF0000FF"/>
        <rFont val="游ゴシック"/>
        <family val="3"/>
        <charset val="128"/>
        <scheme val="minor"/>
      </rPr>
      <t>A</t>
    </r>
    <r>
      <rPr>
        <sz val="12"/>
        <color theme="1"/>
        <rFont val="游ゴシック"/>
        <family val="2"/>
        <charset val="128"/>
        <scheme val="minor"/>
      </rPr>
      <t>/1000)</t>
    </r>
    <phoneticPr fontId="2"/>
  </si>
  <si>
    <t>受益面積B</t>
    <rPh sb="0" eb="2">
      <t>ジュエキ</t>
    </rPh>
    <rPh sb="2" eb="4">
      <t>メンセキ</t>
    </rPh>
    <phoneticPr fontId="2"/>
  </si>
  <si>
    <r>
      <t>LN(</t>
    </r>
    <r>
      <rPr>
        <sz val="12"/>
        <color rgb="FF0000FF"/>
        <rFont val="游ゴシック"/>
        <family val="3"/>
        <charset val="128"/>
        <scheme val="minor"/>
      </rPr>
      <t>B</t>
    </r>
    <r>
      <rPr>
        <sz val="12"/>
        <color theme="1"/>
        <rFont val="游ゴシック"/>
        <family val="2"/>
        <charset val="128"/>
        <scheme val="minor"/>
      </rPr>
      <t>/1000)</t>
    </r>
    <phoneticPr fontId="2"/>
  </si>
  <si>
    <t>事業費C</t>
    <rPh sb="0" eb="3">
      <t>ジギョウヒ</t>
    </rPh>
    <phoneticPr fontId="2"/>
  </si>
  <si>
    <r>
      <t>LN(</t>
    </r>
    <r>
      <rPr>
        <sz val="12"/>
        <color rgb="FF0000FF"/>
        <rFont val="游ゴシック"/>
        <family val="3"/>
        <charset val="128"/>
        <scheme val="minor"/>
      </rPr>
      <t>C</t>
    </r>
    <r>
      <rPr>
        <sz val="12"/>
        <color theme="1"/>
        <rFont val="游ゴシック"/>
        <family val="2"/>
        <charset val="128"/>
        <scheme val="minor"/>
      </rPr>
      <t>/1000/1000)</t>
    </r>
    <phoneticPr fontId="2"/>
  </si>
  <si>
    <t>総費用D</t>
    <rPh sb="0" eb="3">
      <t>ソウヒヨウ</t>
    </rPh>
    <phoneticPr fontId="2"/>
  </si>
  <si>
    <r>
      <t>LN(</t>
    </r>
    <r>
      <rPr>
        <sz val="12"/>
        <color rgb="FF0000FF"/>
        <rFont val="游ゴシック"/>
        <family val="3"/>
        <charset val="128"/>
        <scheme val="minor"/>
      </rPr>
      <t>D</t>
    </r>
    <r>
      <rPr>
        <sz val="12"/>
        <color theme="1"/>
        <rFont val="游ゴシック"/>
        <family val="2"/>
        <charset val="128"/>
        <scheme val="minor"/>
      </rPr>
      <t>/1000/1000)</t>
    </r>
    <phoneticPr fontId="2"/>
  </si>
  <si>
    <t>作物生産効果E</t>
    <rPh sb="0" eb="2">
      <t>サクモツ</t>
    </rPh>
    <rPh sb="2" eb="4">
      <t>セイサン</t>
    </rPh>
    <rPh sb="4" eb="6">
      <t>コウカ</t>
    </rPh>
    <phoneticPr fontId="2"/>
  </si>
  <si>
    <r>
      <t>LN(</t>
    </r>
    <r>
      <rPr>
        <sz val="12"/>
        <color rgb="FF0000FF"/>
        <rFont val="游ゴシック"/>
        <family val="3"/>
        <charset val="128"/>
        <scheme val="minor"/>
      </rPr>
      <t>E</t>
    </r>
    <r>
      <rPr>
        <sz val="12"/>
        <color theme="1"/>
        <rFont val="游ゴシック"/>
        <family val="2"/>
        <charset val="128"/>
        <scheme val="minor"/>
      </rPr>
      <t>/1000/1000)</t>
    </r>
    <phoneticPr fontId="2"/>
  </si>
  <si>
    <t>中間</t>
    <phoneticPr fontId="2"/>
  </si>
  <si>
    <r>
      <t>北陸地方、農地整備事業、用水･排水･農地･農道整備、工期9年、
受益者数233人、受益面積</t>
    </r>
    <r>
      <rPr>
        <sz val="11"/>
        <rFont val="游ゴシック"/>
        <family val="3"/>
        <charset val="128"/>
        <scheme val="minor"/>
      </rPr>
      <t>230</t>
    </r>
    <r>
      <rPr>
        <sz val="11"/>
        <rFont val="游ゴシック"/>
        <family val="2"/>
        <charset val="128"/>
        <scheme val="minor"/>
      </rPr>
      <t>ha、田225ha、畑5ha(田割合98%)、
事業費</t>
    </r>
    <r>
      <rPr>
        <sz val="11"/>
        <rFont val="游ゴシック"/>
        <family val="3"/>
        <charset val="128"/>
        <scheme val="minor"/>
      </rPr>
      <t>6,732,000千</t>
    </r>
    <r>
      <rPr>
        <sz val="11"/>
        <rFont val="游ゴシック"/>
        <family val="2"/>
        <charset val="128"/>
        <scheme val="minor"/>
      </rPr>
      <t>円、総費用</t>
    </r>
    <r>
      <rPr>
        <sz val="11"/>
        <rFont val="游ゴシック"/>
        <family val="3"/>
        <charset val="128"/>
        <scheme val="minor"/>
      </rPr>
      <t>7,884,000千</t>
    </r>
    <r>
      <rPr>
        <sz val="11"/>
        <rFont val="游ゴシック"/>
        <family val="2"/>
        <charset val="128"/>
        <scheme val="minor"/>
      </rPr>
      <t>円、作物生産効果114,364千円、
新潟県新発田市(国勢調査産業別就業人口)総数48,890人、農業3,214人(7%)、
保全対象施設：用水路</t>
    </r>
    <rPh sb="0" eb="2">
      <t>ホクリク</t>
    </rPh>
    <rPh sb="2" eb="4">
      <t>チホウ</t>
    </rPh>
    <rPh sb="5" eb="7">
      <t>ノウチ</t>
    </rPh>
    <rPh sb="7" eb="9">
      <t>セイビ</t>
    </rPh>
    <rPh sb="9" eb="11">
      <t>ジギョウ</t>
    </rPh>
    <rPh sb="12" eb="14">
      <t>ヨウスイ</t>
    </rPh>
    <rPh sb="15" eb="17">
      <t>ハイスイ</t>
    </rPh>
    <rPh sb="18" eb="20">
      <t>ノウチ</t>
    </rPh>
    <rPh sb="21" eb="23">
      <t>ノウドウ</t>
    </rPh>
    <rPh sb="23" eb="25">
      <t>セイビ</t>
    </rPh>
    <rPh sb="26" eb="28">
      <t>コウキ</t>
    </rPh>
    <rPh sb="29" eb="30">
      <t>ネン</t>
    </rPh>
    <rPh sb="32" eb="34">
      <t>ジュエキ</t>
    </rPh>
    <rPh sb="39" eb="40">
      <t>ニン</t>
    </rPh>
    <rPh sb="41" eb="43">
      <t>ジュエキ</t>
    </rPh>
    <rPh sb="43" eb="45">
      <t>メンセキ</t>
    </rPh>
    <rPh sb="51" eb="52">
      <t>タ</t>
    </rPh>
    <rPh sb="58" eb="59">
      <t>ハタケ</t>
    </rPh>
    <rPh sb="63" eb="64">
      <t>タ</t>
    </rPh>
    <rPh sb="64" eb="66">
      <t>ワリアイ</t>
    </rPh>
    <rPh sb="72" eb="75">
      <t>ジギョウヒ</t>
    </rPh>
    <rPh sb="87" eb="90">
      <t>ソウヒヨウ</t>
    </rPh>
    <rPh sb="102" eb="104">
      <t>サクモツ</t>
    </rPh>
    <rPh sb="104" eb="106">
      <t>セイサン</t>
    </rPh>
    <rPh sb="106" eb="108">
      <t>コウカ</t>
    </rPh>
    <rPh sb="115" eb="117">
      <t>センエン</t>
    </rPh>
    <rPh sb="119" eb="122">
      <t>ニイガタケン</t>
    </rPh>
    <rPh sb="122" eb="123">
      <t>シン</t>
    </rPh>
    <rPh sb="123" eb="124">
      <t>ハツ</t>
    </rPh>
    <rPh sb="124" eb="125">
      <t>ダ</t>
    </rPh>
    <rPh sb="125" eb="126">
      <t>シ</t>
    </rPh>
    <rPh sb="127" eb="129">
      <t>コクセイ</t>
    </rPh>
    <rPh sb="129" eb="131">
      <t>チョウサ</t>
    </rPh>
    <rPh sb="131" eb="133">
      <t>サンギョウ</t>
    </rPh>
    <rPh sb="133" eb="134">
      <t>ベツ</t>
    </rPh>
    <rPh sb="134" eb="136">
      <t>シュウギョウ</t>
    </rPh>
    <rPh sb="136" eb="138">
      <t>ジンコウ</t>
    </rPh>
    <rPh sb="139" eb="141">
      <t>ソウスウ</t>
    </rPh>
    <rPh sb="147" eb="148">
      <t>ニン</t>
    </rPh>
    <rPh sb="149" eb="151">
      <t>ノウギョウ</t>
    </rPh>
    <rPh sb="156" eb="157">
      <t>ニン</t>
    </rPh>
    <rPh sb="163" eb="165">
      <t>ホゼン</t>
    </rPh>
    <rPh sb="165" eb="167">
      <t>タイショウ</t>
    </rPh>
    <rPh sb="170" eb="173">
      <t>ヨウスイロ</t>
    </rPh>
    <phoneticPr fontId="2"/>
  </si>
  <si>
    <t>農政局等</t>
    <rPh sb="3" eb="4">
      <t>トウ</t>
    </rPh>
    <phoneticPr fontId="2"/>
  </si>
  <si>
    <r>
      <t xml:space="preserve">対象生物
</t>
    </r>
    <r>
      <rPr>
        <b/>
        <sz val="9"/>
        <rFont val="ＭＳ 明朝"/>
        <family val="1"/>
        <charset val="128"/>
      </rPr>
      <t>※対象は２種まで
※植物を対象としない</t>
    </r>
    <rPh sb="6" eb="8">
      <t>タイショウ</t>
    </rPh>
    <rPh sb="10" eb="11">
      <t>シュ</t>
    </rPh>
    <rPh sb="15" eb="17">
      <t>ショクブツ</t>
    </rPh>
    <rPh sb="18" eb="20">
      <t>タイショウ</t>
    </rPh>
    <phoneticPr fontId="2"/>
  </si>
  <si>
    <t>魚類</t>
    <rPh sb="1" eb="2">
      <t>ルイ</t>
    </rPh>
    <phoneticPr fontId="2"/>
  </si>
  <si>
    <t>景観・環境保全
対象施設</t>
    <rPh sb="0" eb="2">
      <t>ケイカン</t>
    </rPh>
    <rPh sb="3" eb="5">
      <t>カンキョウ</t>
    </rPh>
    <rPh sb="5" eb="7">
      <t>ホゼン</t>
    </rPh>
    <rPh sb="8" eb="10">
      <t>タイショウ</t>
    </rPh>
    <rPh sb="10" eb="12">
      <t>シセツ</t>
    </rPh>
    <phoneticPr fontId="2"/>
  </si>
  <si>
    <r>
      <t>予測　一世帯当たり</t>
    </r>
    <r>
      <rPr>
        <sz val="10"/>
        <rFont val="Century"/>
        <family val="1"/>
      </rPr>
      <t>WTP</t>
    </r>
    <r>
      <rPr>
        <sz val="10"/>
        <rFont val="ＭＳ 明朝"/>
        <family val="1"/>
        <charset val="128"/>
      </rPr>
      <t>（円/世帯・年）　</t>
    </r>
    <r>
      <rPr>
        <sz val="10"/>
        <rFont val="Century"/>
        <family val="1"/>
      </rPr>
      <t>exp(</t>
    </r>
    <r>
      <rPr>
        <sz val="10"/>
        <rFont val="ＭＳ 明朝"/>
        <family val="1"/>
        <charset val="128"/>
      </rPr>
      <t>ⅰ</t>
    </r>
    <r>
      <rPr>
        <sz val="10"/>
        <rFont val="Century"/>
        <family val="1"/>
      </rPr>
      <t>)</t>
    </r>
    <rPh sb="13" eb="14">
      <t>エン</t>
    </rPh>
    <rPh sb="15" eb="17">
      <t>セタイ</t>
    </rPh>
    <rPh sb="18" eb="19">
      <t>ネン</t>
    </rPh>
    <phoneticPr fontId="2"/>
  </si>
  <si>
    <t>事業費(千円)</t>
    <rPh sb="4" eb="5">
      <t>セン</t>
    </rPh>
    <rPh sb="5" eb="6">
      <t>エン</t>
    </rPh>
    <phoneticPr fontId="2"/>
  </si>
  <si>
    <r>
      <t>総費用</t>
    </r>
    <r>
      <rPr>
        <b/>
        <sz val="10"/>
        <rFont val="Century"/>
        <family val="1"/>
      </rPr>
      <t>(</t>
    </r>
    <r>
      <rPr>
        <b/>
        <sz val="10"/>
        <rFont val="ＭＳ 明朝"/>
        <family val="1"/>
        <charset val="128"/>
      </rPr>
      <t>千円</t>
    </r>
    <r>
      <rPr>
        <b/>
        <sz val="10"/>
        <rFont val="Century"/>
        <family val="1"/>
      </rPr>
      <t>)</t>
    </r>
    <rPh sb="4" eb="5">
      <t>セン</t>
    </rPh>
    <rPh sb="5" eb="6">
      <t>エン</t>
    </rPh>
    <phoneticPr fontId="2"/>
  </si>
  <si>
    <r>
      <t>北陸地方、農地整備事業、用水･排水･農地･農道整備、工期9年、
受益者数122人、受益面積124ha、田</t>
    </r>
    <r>
      <rPr>
        <sz val="11"/>
        <rFont val="游ゴシック"/>
        <family val="3"/>
        <charset val="128"/>
        <scheme val="minor"/>
      </rPr>
      <t>123.4</t>
    </r>
    <r>
      <rPr>
        <sz val="11"/>
        <rFont val="游ゴシック"/>
        <family val="2"/>
        <charset val="128"/>
        <scheme val="minor"/>
      </rPr>
      <t>ha、畑0.6ha(田割合100%)、
事業費</t>
    </r>
    <r>
      <rPr>
        <sz val="11"/>
        <rFont val="游ゴシック"/>
        <family val="3"/>
        <charset val="128"/>
        <scheme val="minor"/>
      </rPr>
      <t>3,371,000千</t>
    </r>
    <r>
      <rPr>
        <sz val="11"/>
        <rFont val="游ゴシック"/>
        <family val="2"/>
        <charset val="128"/>
        <scheme val="minor"/>
      </rPr>
      <t>円、総費用</t>
    </r>
    <r>
      <rPr>
        <sz val="11"/>
        <rFont val="游ゴシック"/>
        <family val="3"/>
        <charset val="128"/>
        <scheme val="minor"/>
      </rPr>
      <t>3,965,000千</t>
    </r>
    <r>
      <rPr>
        <sz val="11"/>
        <rFont val="游ゴシック"/>
        <family val="2"/>
        <charset val="128"/>
        <scheme val="minor"/>
      </rPr>
      <t>円、作物生産効果121,485千円、
新潟県新潟市(国勢調査産業別就業人口)総数391,863人、農業13,606人(3%)
保全対象施設：排水路</t>
    </r>
    <rPh sb="0" eb="2">
      <t>ホクリク</t>
    </rPh>
    <rPh sb="2" eb="4">
      <t>チホウ</t>
    </rPh>
    <rPh sb="5" eb="7">
      <t>ノウチ</t>
    </rPh>
    <rPh sb="7" eb="9">
      <t>セイビ</t>
    </rPh>
    <rPh sb="9" eb="11">
      <t>ジギョウ</t>
    </rPh>
    <rPh sb="12" eb="14">
      <t>ヨウスイ</t>
    </rPh>
    <rPh sb="15" eb="17">
      <t>ハイスイ</t>
    </rPh>
    <rPh sb="18" eb="20">
      <t>ノウチ</t>
    </rPh>
    <rPh sb="21" eb="23">
      <t>ノウドウ</t>
    </rPh>
    <rPh sb="23" eb="25">
      <t>セイビ</t>
    </rPh>
    <rPh sb="26" eb="28">
      <t>コウキ</t>
    </rPh>
    <rPh sb="29" eb="30">
      <t>ネン</t>
    </rPh>
    <rPh sb="32" eb="34">
      <t>ジュエキ</t>
    </rPh>
    <rPh sb="39" eb="40">
      <t>ニン</t>
    </rPh>
    <rPh sb="41" eb="43">
      <t>ジュエキ</t>
    </rPh>
    <rPh sb="43" eb="45">
      <t>メンセキ</t>
    </rPh>
    <rPh sb="51" eb="52">
      <t>タ</t>
    </rPh>
    <rPh sb="60" eb="61">
      <t>ハタケ</t>
    </rPh>
    <rPh sb="67" eb="68">
      <t>タ</t>
    </rPh>
    <rPh sb="68" eb="70">
      <t>ワリアイ</t>
    </rPh>
    <rPh sb="77" eb="80">
      <t>ジギョウヒ</t>
    </rPh>
    <rPh sb="92" eb="95">
      <t>ソウヒヨウ</t>
    </rPh>
    <rPh sb="107" eb="109">
      <t>サクモツ</t>
    </rPh>
    <rPh sb="109" eb="111">
      <t>セイサン</t>
    </rPh>
    <rPh sb="111" eb="113">
      <t>コウカ</t>
    </rPh>
    <rPh sb="120" eb="121">
      <t>セン</t>
    </rPh>
    <rPh sb="124" eb="127">
      <t>ニイガタケン</t>
    </rPh>
    <rPh sb="127" eb="130">
      <t>ニイガタシ</t>
    </rPh>
    <rPh sb="131" eb="133">
      <t>コクセイ</t>
    </rPh>
    <rPh sb="133" eb="135">
      <t>チョウサ</t>
    </rPh>
    <rPh sb="135" eb="137">
      <t>サンギョウ</t>
    </rPh>
    <rPh sb="137" eb="138">
      <t>ベツ</t>
    </rPh>
    <rPh sb="138" eb="140">
      <t>シュウギョウ</t>
    </rPh>
    <rPh sb="140" eb="142">
      <t>ジンコウ</t>
    </rPh>
    <rPh sb="143" eb="145">
      <t>ソウスウ</t>
    </rPh>
    <rPh sb="152" eb="153">
      <t>ニン</t>
    </rPh>
    <rPh sb="154" eb="156">
      <t>ノウギョウ</t>
    </rPh>
    <rPh sb="162" eb="163">
      <t>ニン</t>
    </rPh>
    <rPh sb="168" eb="170">
      <t>ホゼン</t>
    </rPh>
    <rPh sb="170" eb="172">
      <t>タイショウ</t>
    </rPh>
    <phoneticPr fontId="2"/>
  </si>
  <si>
    <r>
      <t>東海地方、かん排事業、用水整備、工期6年、
受益者数15,912人、受益面積5,342ha、田5,249ha、畑93ha(田割合98%)、
事業費</t>
    </r>
    <r>
      <rPr>
        <sz val="11"/>
        <rFont val="游ゴシック"/>
        <family val="3"/>
        <charset val="128"/>
      </rPr>
      <t>5,000,000千</t>
    </r>
    <r>
      <rPr>
        <sz val="11"/>
        <rFont val="游ゴシック"/>
        <family val="2"/>
        <charset val="128"/>
      </rPr>
      <t>円、総費用</t>
    </r>
    <r>
      <rPr>
        <sz val="11"/>
        <rFont val="游ゴシック"/>
        <family val="3"/>
        <charset val="128"/>
      </rPr>
      <t>32,339,000千</t>
    </r>
    <r>
      <rPr>
        <sz val="11"/>
        <rFont val="游ゴシック"/>
        <family val="2"/>
        <charset val="128"/>
      </rPr>
      <t>円、
作物生産効果1,735,312千円、
岐阜県大垣市(国勢調査産業別就業人口)総数78,851人、農業1,128人(1%)
保全対象施設：</t>
    </r>
    <r>
      <rPr>
        <sz val="11"/>
        <rFont val="游ゴシック"/>
        <family val="3"/>
        <charset val="128"/>
      </rPr>
      <t>頭首工</t>
    </r>
    <rPh sb="0" eb="2">
      <t>トウカイ</t>
    </rPh>
    <rPh sb="2" eb="4">
      <t>チホウ</t>
    </rPh>
    <rPh sb="7" eb="8">
      <t>ハイ</t>
    </rPh>
    <rPh sb="8" eb="10">
      <t>ジギョウ</t>
    </rPh>
    <rPh sb="11" eb="13">
      <t>ヨウスイ</t>
    </rPh>
    <rPh sb="13" eb="15">
      <t>セイビ</t>
    </rPh>
    <rPh sb="16" eb="18">
      <t>コウキ</t>
    </rPh>
    <rPh sb="19" eb="20">
      <t>ネン</t>
    </rPh>
    <rPh sb="22" eb="24">
      <t>ジュエキ</t>
    </rPh>
    <rPh sb="32" eb="33">
      <t>ニン</t>
    </rPh>
    <rPh sb="34" eb="36">
      <t>ジュエキ</t>
    </rPh>
    <rPh sb="36" eb="38">
      <t>メンセキ</t>
    </rPh>
    <rPh sb="46" eb="47">
      <t>タ</t>
    </rPh>
    <rPh sb="55" eb="56">
      <t>ハタケ</t>
    </rPh>
    <rPh sb="61" eb="62">
      <t>タ</t>
    </rPh>
    <rPh sb="62" eb="64">
      <t>ワリアイ</t>
    </rPh>
    <rPh sb="70" eb="73">
      <t>ジギョウヒ</t>
    </rPh>
    <rPh sb="85" eb="88">
      <t>ソウヒヨウ</t>
    </rPh>
    <rPh sb="102" eb="104">
      <t>サクモツ</t>
    </rPh>
    <rPh sb="104" eb="106">
      <t>セイサン</t>
    </rPh>
    <rPh sb="106" eb="108">
      <t>コウカ</t>
    </rPh>
    <rPh sb="117" eb="118">
      <t>セン</t>
    </rPh>
    <rPh sb="121" eb="124">
      <t>ギフケン</t>
    </rPh>
    <rPh sb="124" eb="127">
      <t>オオガキシ</t>
    </rPh>
    <rPh sb="128" eb="130">
      <t>コクセイ</t>
    </rPh>
    <rPh sb="130" eb="132">
      <t>チョウサ</t>
    </rPh>
    <rPh sb="132" eb="134">
      <t>サンギョウ</t>
    </rPh>
    <rPh sb="134" eb="135">
      <t>ベツ</t>
    </rPh>
    <rPh sb="135" eb="137">
      <t>シュウギョウ</t>
    </rPh>
    <rPh sb="137" eb="139">
      <t>ジンコウ</t>
    </rPh>
    <rPh sb="140" eb="142">
      <t>ソウスウ</t>
    </rPh>
    <rPh sb="148" eb="149">
      <t>ニン</t>
    </rPh>
    <rPh sb="150" eb="152">
      <t>ノウギョウ</t>
    </rPh>
    <rPh sb="157" eb="158">
      <t>ニン</t>
    </rPh>
    <rPh sb="163" eb="165">
      <t>ホゼン</t>
    </rPh>
    <rPh sb="165" eb="167">
      <t>タイショウ</t>
    </rPh>
    <rPh sb="170" eb="173">
      <t>トウシュコウ</t>
    </rPh>
    <phoneticPr fontId="2"/>
  </si>
  <si>
    <r>
      <t>近畿地方、農地再編整備事業、区画整理、工期10年、
受益者数1,346人、受益面積444ha、田438ha、畑6ha(田割99%)、
事業費</t>
    </r>
    <r>
      <rPr>
        <sz val="11"/>
        <rFont val="游ゴシック"/>
        <family val="3"/>
        <charset val="128"/>
      </rPr>
      <t>15,000,000千</t>
    </r>
    <r>
      <rPr>
        <sz val="11"/>
        <rFont val="游ゴシック"/>
        <family val="2"/>
        <charset val="128"/>
      </rPr>
      <t>円、総費用</t>
    </r>
    <r>
      <rPr>
        <sz val="11"/>
        <rFont val="游ゴシック"/>
        <family val="3"/>
        <charset val="128"/>
      </rPr>
      <t>12,910,000千</t>
    </r>
    <r>
      <rPr>
        <sz val="11"/>
        <rFont val="游ゴシック"/>
        <family val="2"/>
        <charset val="128"/>
      </rPr>
      <t>円、作物生産効果36,331千円、
京都府亀岡市(国勢調査産業別就業人口)総数42,864人、農業1,746人(4%)
保全対象施設：用水路</t>
    </r>
    <rPh sb="0" eb="2">
      <t>キンキ</t>
    </rPh>
    <rPh sb="2" eb="4">
      <t>チホウ</t>
    </rPh>
    <rPh sb="5" eb="7">
      <t>ノウチ</t>
    </rPh>
    <rPh sb="7" eb="9">
      <t>サイヘン</t>
    </rPh>
    <rPh sb="9" eb="11">
      <t>セイビ</t>
    </rPh>
    <rPh sb="11" eb="13">
      <t>ジギョウ</t>
    </rPh>
    <rPh sb="14" eb="16">
      <t>クカク</t>
    </rPh>
    <rPh sb="16" eb="18">
      <t>セイリ</t>
    </rPh>
    <rPh sb="19" eb="21">
      <t>コウキ</t>
    </rPh>
    <rPh sb="23" eb="24">
      <t>ネン</t>
    </rPh>
    <rPh sb="26" eb="28">
      <t>ジュエキ</t>
    </rPh>
    <rPh sb="35" eb="36">
      <t>ニン</t>
    </rPh>
    <rPh sb="37" eb="39">
      <t>ジュエキ</t>
    </rPh>
    <rPh sb="39" eb="41">
      <t>メンセキ</t>
    </rPh>
    <rPh sb="47" eb="48">
      <t>タ</t>
    </rPh>
    <rPh sb="54" eb="55">
      <t>ハタケ</t>
    </rPh>
    <rPh sb="59" eb="60">
      <t>タ</t>
    </rPh>
    <rPh sb="67" eb="70">
      <t>ジギョウヒ</t>
    </rPh>
    <rPh sb="83" eb="86">
      <t>ソウヒヨウ</t>
    </rPh>
    <rPh sb="99" eb="101">
      <t>サクモツ</t>
    </rPh>
    <rPh sb="101" eb="103">
      <t>セイサン</t>
    </rPh>
    <rPh sb="103" eb="105">
      <t>コウカ</t>
    </rPh>
    <rPh sb="111" eb="112">
      <t>セン</t>
    </rPh>
    <rPh sb="115" eb="118">
      <t>キョウトフ</t>
    </rPh>
    <rPh sb="118" eb="121">
      <t>カメオカシ</t>
    </rPh>
    <rPh sb="122" eb="124">
      <t>コクセイ</t>
    </rPh>
    <rPh sb="124" eb="126">
      <t>チョウサ</t>
    </rPh>
    <rPh sb="126" eb="128">
      <t>サンギョウ</t>
    </rPh>
    <rPh sb="128" eb="129">
      <t>ベツ</t>
    </rPh>
    <rPh sb="129" eb="131">
      <t>シュウギョウ</t>
    </rPh>
    <rPh sb="131" eb="133">
      <t>ジンコウ</t>
    </rPh>
    <rPh sb="134" eb="136">
      <t>ソウスウ</t>
    </rPh>
    <rPh sb="142" eb="143">
      <t>ニン</t>
    </rPh>
    <rPh sb="144" eb="146">
      <t>ノウギョウ</t>
    </rPh>
    <rPh sb="151" eb="152">
      <t>ニン</t>
    </rPh>
    <rPh sb="157" eb="159">
      <t>ホゼン</t>
    </rPh>
    <rPh sb="159" eb="161">
      <t>タイショウ</t>
    </rPh>
    <rPh sb="164" eb="167">
      <t>ヨウスイロ</t>
    </rPh>
    <phoneticPr fontId="2"/>
  </si>
  <si>
    <r>
      <t>沖縄地方、かん排事業、用水整備、畑かん、工期12年、
受益者数12,788人、受益面積9,156ha、畑9,156ha(田割0%)、
事業費</t>
    </r>
    <r>
      <rPr>
        <sz val="11"/>
        <rFont val="游ゴシック"/>
        <family val="3"/>
        <charset val="128"/>
      </rPr>
      <t>52,300,000千</t>
    </r>
    <r>
      <rPr>
        <sz val="11"/>
        <rFont val="游ゴシック"/>
        <family val="2"/>
        <charset val="128"/>
      </rPr>
      <t>円、総費用</t>
    </r>
    <r>
      <rPr>
        <sz val="11"/>
        <rFont val="游ゴシック"/>
        <family val="3"/>
        <charset val="128"/>
      </rPr>
      <t>231,829,000千</t>
    </r>
    <r>
      <rPr>
        <sz val="11"/>
        <rFont val="游ゴシック"/>
        <family val="2"/>
        <charset val="128"/>
      </rPr>
      <t>円、作物生産効果9,747,380千円、
沖縄県宮古島市(国勢調査産業別就業人口)総数23,297人、農業4,013人(17%)
保全対象施設：貯水池</t>
    </r>
    <rPh sb="0" eb="2">
      <t>オキナワ</t>
    </rPh>
    <rPh sb="2" eb="4">
      <t>チホウ</t>
    </rPh>
    <rPh sb="7" eb="8">
      <t>ハイ</t>
    </rPh>
    <rPh sb="8" eb="10">
      <t>ジギョウ</t>
    </rPh>
    <rPh sb="11" eb="13">
      <t>ヨウスイ</t>
    </rPh>
    <rPh sb="13" eb="15">
      <t>セイビ</t>
    </rPh>
    <rPh sb="16" eb="17">
      <t>ハタ</t>
    </rPh>
    <rPh sb="20" eb="22">
      <t>コウキ</t>
    </rPh>
    <rPh sb="24" eb="25">
      <t>ネン</t>
    </rPh>
    <rPh sb="27" eb="29">
      <t>ジュエキ</t>
    </rPh>
    <rPh sb="37" eb="38">
      <t>ニン</t>
    </rPh>
    <rPh sb="39" eb="41">
      <t>ジュエキ</t>
    </rPh>
    <rPh sb="41" eb="43">
      <t>メンセキ</t>
    </rPh>
    <rPh sb="51" eb="52">
      <t>ハタケ</t>
    </rPh>
    <rPh sb="60" eb="61">
      <t>タ</t>
    </rPh>
    <rPh sb="67" eb="70">
      <t>ジギョウヒ</t>
    </rPh>
    <rPh sb="83" eb="86">
      <t>ソウヒヨウ</t>
    </rPh>
    <rPh sb="100" eb="102">
      <t>サクモツ</t>
    </rPh>
    <rPh sb="102" eb="104">
      <t>セイサン</t>
    </rPh>
    <rPh sb="104" eb="106">
      <t>コウカ</t>
    </rPh>
    <rPh sb="115" eb="116">
      <t>セン</t>
    </rPh>
    <rPh sb="119" eb="122">
      <t>オキナワケン</t>
    </rPh>
    <rPh sb="122" eb="126">
      <t>ミヤコジマシ</t>
    </rPh>
    <rPh sb="127" eb="129">
      <t>コクセイ</t>
    </rPh>
    <rPh sb="129" eb="131">
      <t>チョウサ</t>
    </rPh>
    <rPh sb="131" eb="133">
      <t>サンギョウ</t>
    </rPh>
    <rPh sb="133" eb="134">
      <t>ベツ</t>
    </rPh>
    <rPh sb="134" eb="136">
      <t>シュウギョウ</t>
    </rPh>
    <rPh sb="136" eb="138">
      <t>ジンコウ</t>
    </rPh>
    <rPh sb="139" eb="141">
      <t>ソウスウ</t>
    </rPh>
    <rPh sb="147" eb="148">
      <t>ニン</t>
    </rPh>
    <rPh sb="149" eb="151">
      <t>ノウギョウ</t>
    </rPh>
    <rPh sb="156" eb="157">
      <t>ニン</t>
    </rPh>
    <rPh sb="163" eb="165">
      <t>ホゼン</t>
    </rPh>
    <rPh sb="165" eb="167">
      <t>タイショウ</t>
    </rPh>
    <rPh sb="170" eb="173">
      <t>チョスイチ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</si>
</sst>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"/>
    <numFmt numFmtId="177" formatCode="#,##0.000;[Red]\-#,##0.000"/>
    <numFmt numFmtId="179" formatCode="0.00000000"/>
    <numFmt numFmtId="180" formatCode="0.000000000"/>
    <numFmt numFmtId="189" formatCode="0.00000000_ "/>
    <numFmt numFmtId="190" formatCode="0.000000000_ "/>
  </numFmts>
  <fonts count="22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name val="ＭＳ 明朝"/>
      <family val="1"/>
      <charset val="128"/>
    </font>
    <font>
      <sz val="10.5"/>
      <name val="Century"/>
      <family val="1"/>
    </font>
    <font>
      <b/>
      <sz val="10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0"/>
      <name val="Century"/>
      <family val="1"/>
    </font>
    <font>
      <b/>
      <sz val="1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游ゴシック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FF"/>
      <name val="游ゴシック"/>
      <family val="2"/>
      <charset val="128"/>
      <scheme val="minor"/>
    </font>
    <font>
      <sz val="12"/>
      <color rgb="FF0000FF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1" fontId="0" fillId="0" borderId="0" xfId="0" applyNumberFormat="1">
      <alignment vertical="center"/>
    </xf>
    <xf numFmtId="0" fontId="16" fillId="0" borderId="0" xfId="0" applyFont="1">
      <alignment vertical="center"/>
    </xf>
    <xf numFmtId="176" fontId="16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38" fontId="18" fillId="0" borderId="14" xfId="1" applyFont="1" applyBorder="1" applyAlignment="1">
      <alignment horizontal="right" vertical="center"/>
    </xf>
    <xf numFmtId="38" fontId="18" fillId="0" borderId="0" xfId="1" applyFont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8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38" fontId="7" fillId="3" borderId="5" xfId="1" applyNumberFormat="1" applyFont="1" applyFill="1" applyBorder="1" applyAlignment="1">
      <alignment horizontal="center" vertical="center" shrinkToFit="1"/>
    </xf>
    <xf numFmtId="177" fontId="7" fillId="3" borderId="5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179" fontId="7" fillId="0" borderId="5" xfId="0" applyNumberFormat="1" applyFont="1" applyBorder="1" applyAlignment="1">
      <alignment horizontal="center" vertical="center" shrinkToFit="1"/>
    </xf>
    <xf numFmtId="179" fontId="7" fillId="0" borderId="5" xfId="1" applyNumberFormat="1" applyFont="1" applyBorder="1" applyAlignment="1">
      <alignment horizontal="center" vertical="center" shrinkToFit="1"/>
    </xf>
    <xf numFmtId="180" fontId="7" fillId="0" borderId="5" xfId="0" applyNumberFormat="1" applyFont="1" applyBorder="1" applyAlignment="1">
      <alignment horizontal="center" vertical="center" shrinkToFit="1"/>
    </xf>
    <xf numFmtId="179" fontId="7" fillId="3" borderId="5" xfId="0" applyNumberFormat="1" applyFont="1" applyFill="1" applyBorder="1" applyAlignment="1">
      <alignment horizontal="center" vertical="center" shrinkToFit="1"/>
    </xf>
    <xf numFmtId="179" fontId="7" fillId="0" borderId="5" xfId="0" applyNumberFormat="1" applyFont="1" applyFill="1" applyBorder="1" applyAlignment="1">
      <alignment horizontal="center" vertical="center" shrinkToFit="1"/>
    </xf>
    <xf numFmtId="179" fontId="7" fillId="4" borderId="5" xfId="0" applyNumberFormat="1" applyFont="1" applyFill="1" applyBorder="1" applyAlignment="1">
      <alignment horizontal="center" vertical="center" shrinkToFit="1"/>
    </xf>
    <xf numFmtId="179" fontId="7" fillId="0" borderId="1" xfId="0" applyNumberFormat="1" applyFont="1" applyBorder="1" applyAlignment="1">
      <alignment horizontal="center" vertical="center" shrinkToFit="1"/>
    </xf>
    <xf numFmtId="179" fontId="7" fillId="0" borderId="2" xfId="0" applyNumberFormat="1" applyFont="1" applyBorder="1" applyAlignment="1">
      <alignment horizontal="center" vertical="center" shrinkToFit="1"/>
    </xf>
    <xf numFmtId="176" fontId="7" fillId="0" borderId="5" xfId="1" applyNumberFormat="1" applyFont="1" applyBorder="1" applyAlignment="1">
      <alignment horizontal="center" vertical="center" shrinkToFit="1"/>
    </xf>
    <xf numFmtId="38" fontId="7" fillId="0" borderId="5" xfId="1" applyNumberFormat="1" applyFont="1" applyBorder="1" applyAlignment="1">
      <alignment horizontal="center" vertical="center" shrinkToFit="1"/>
    </xf>
    <xf numFmtId="38" fontId="8" fillId="0" borderId="0" xfId="1" applyFont="1" applyAlignment="1">
      <alignment vertical="center" shrinkToFit="1"/>
    </xf>
    <xf numFmtId="176" fontId="7" fillId="3" borderId="5" xfId="1" applyNumberFormat="1" applyFont="1" applyFill="1" applyBorder="1" applyAlignment="1">
      <alignment horizontal="center" vertical="center" shrinkToFit="1"/>
    </xf>
    <xf numFmtId="179" fontId="7" fillId="3" borderId="5" xfId="1" applyNumberFormat="1" applyFont="1" applyFill="1" applyBorder="1" applyAlignment="1">
      <alignment horizontal="center" vertical="center" shrinkToFit="1"/>
    </xf>
    <xf numFmtId="1" fontId="7" fillId="3" borderId="5" xfId="0" applyNumberFormat="1" applyFont="1" applyFill="1" applyBorder="1" applyAlignment="1">
      <alignment horizontal="center" vertical="center" shrinkToFit="1"/>
    </xf>
    <xf numFmtId="180" fontId="7" fillId="3" borderId="5" xfId="0" applyNumberFormat="1" applyFont="1" applyFill="1" applyBorder="1" applyAlignment="1">
      <alignment horizontal="center" vertical="center" shrinkToFit="1"/>
    </xf>
    <xf numFmtId="176" fontId="7" fillId="3" borderId="5" xfId="0" applyNumberFormat="1" applyFont="1" applyFill="1" applyBorder="1" applyAlignment="1">
      <alignment horizontal="center" vertical="center" shrinkToFit="1"/>
    </xf>
    <xf numFmtId="179" fontId="7" fillId="3" borderId="1" xfId="0" applyNumberFormat="1" applyFont="1" applyFill="1" applyBorder="1" applyAlignment="1">
      <alignment horizontal="center" vertical="center" shrinkToFit="1"/>
    </xf>
    <xf numFmtId="179" fontId="7" fillId="3" borderId="2" xfId="0" applyNumberFormat="1" applyFont="1" applyFill="1" applyBorder="1" applyAlignment="1">
      <alignment horizontal="center" vertical="center" shrinkToFit="1"/>
    </xf>
    <xf numFmtId="177" fontId="7" fillId="0" borderId="5" xfId="1" applyNumberFormat="1" applyFont="1" applyBorder="1" applyAlignment="1">
      <alignment horizontal="center" vertical="center" shrinkToFit="1"/>
    </xf>
    <xf numFmtId="38" fontId="7" fillId="0" borderId="5" xfId="1" applyFont="1" applyBorder="1" applyAlignment="1">
      <alignment horizontal="center" vertical="center" shrinkToFit="1"/>
    </xf>
    <xf numFmtId="189" fontId="7" fillId="3" borderId="5" xfId="0" applyNumberFormat="1" applyFont="1" applyFill="1" applyBorder="1" applyAlignment="1">
      <alignment horizontal="center" vertical="center" shrinkToFit="1"/>
    </xf>
    <xf numFmtId="189" fontId="7" fillId="3" borderId="5" xfId="1" applyNumberFormat="1" applyFont="1" applyFill="1" applyBorder="1" applyAlignment="1">
      <alignment horizontal="center" vertical="center" shrinkToFit="1"/>
    </xf>
    <xf numFmtId="189" fontId="7" fillId="0" borderId="5" xfId="0" applyNumberFormat="1" applyFont="1" applyFill="1" applyBorder="1" applyAlignment="1">
      <alignment horizontal="center" vertical="center" shrinkToFit="1"/>
    </xf>
    <xf numFmtId="189" fontId="7" fillId="4" borderId="5" xfId="0" applyNumberFormat="1" applyFont="1" applyFill="1" applyBorder="1" applyAlignment="1">
      <alignment horizontal="center" vertical="center" shrinkToFit="1"/>
    </xf>
    <xf numFmtId="189" fontId="7" fillId="3" borderId="1" xfId="0" applyNumberFormat="1" applyFont="1" applyFill="1" applyBorder="1" applyAlignment="1">
      <alignment horizontal="center" vertical="center" shrinkToFit="1"/>
    </xf>
    <xf numFmtId="189" fontId="7" fillId="3" borderId="2" xfId="0" applyNumberFormat="1" applyFont="1" applyFill="1" applyBorder="1" applyAlignment="1">
      <alignment horizontal="center" vertical="center" shrinkToFit="1"/>
    </xf>
    <xf numFmtId="190" fontId="7" fillId="3" borderId="5" xfId="0" applyNumberFormat="1" applyFont="1" applyFill="1" applyBorder="1" applyAlignment="1">
      <alignment horizontal="center" vertical="center" shrinkToFit="1"/>
    </xf>
    <xf numFmtId="177" fontId="7" fillId="3" borderId="5" xfId="1" applyNumberFormat="1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38" fontId="7" fillId="3" borderId="5" xfId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38" fontId="17" fillId="0" borderId="0" xfId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FA26-7476-4362-ABD6-01C50F4D83CF}">
  <dimension ref="A1:N59"/>
  <sheetViews>
    <sheetView tabSelected="1" view="pageBreakPreview" zoomScaleNormal="100" zoomScaleSheetLayoutView="100" workbookViewId="0"/>
  </sheetViews>
  <sheetFormatPr defaultRowHeight="19.8" x14ac:dyDescent="0.5"/>
  <cols>
    <col min="1" max="1" width="13.1796875" style="3" customWidth="1"/>
    <col min="2" max="2" width="16.36328125" style="3" customWidth="1"/>
    <col min="3" max="3" width="9.08984375" style="3" bestFit="1" customWidth="1"/>
    <col min="4" max="4" width="6.6328125" style="3" customWidth="1"/>
    <col min="5" max="5" width="8" style="74" customWidth="1"/>
    <col min="6" max="6" width="11.1796875" style="74" bestFit="1" customWidth="1"/>
    <col min="7" max="7" width="10.81640625" style="74" customWidth="1"/>
    <col min="9" max="9" width="14.1796875" customWidth="1"/>
    <col min="10" max="10" width="9.6328125" bestFit="1" customWidth="1"/>
    <col min="11" max="11" width="9.54296875" customWidth="1"/>
    <col min="12" max="12" width="23.36328125" bestFit="1" customWidth="1"/>
    <col min="13" max="13" width="6.453125" bestFit="1" customWidth="1"/>
  </cols>
  <sheetData>
    <row r="1" spans="1:7" ht="94.8" customHeight="1" thickBot="1" x14ac:dyDescent="0.55000000000000004">
      <c r="A1" s="3" t="s">
        <v>80</v>
      </c>
      <c r="B1" s="17" t="s">
        <v>112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79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79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79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79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79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79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1</v>
      </c>
      <c r="F11" s="76">
        <v>1.2522333000000001</v>
      </c>
      <c r="G11" s="79">
        <f t="shared" si="0"/>
        <v>1.2522333000000001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79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79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79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79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79">
        <f t="shared" si="0"/>
        <v>0</v>
      </c>
    </row>
    <row r="17" spans="1:14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9</v>
      </c>
      <c r="F17" s="76">
        <v>4.7209499999999998E-3</v>
      </c>
      <c r="G17" s="79">
        <f t="shared" si="0"/>
        <v>4.248855E-2</v>
      </c>
    </row>
    <row r="18" spans="1:14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0</v>
      </c>
      <c r="F18" s="77">
        <v>0</v>
      </c>
      <c r="G18" s="79">
        <f t="shared" si="0"/>
        <v>0</v>
      </c>
    </row>
    <row r="19" spans="1:14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79">
        <f t="shared" si="0"/>
        <v>0</v>
      </c>
    </row>
    <row r="20" spans="1:14" ht="20.399999999999999" thickBot="1" x14ac:dyDescent="0.55000000000000004">
      <c r="A20" s="31"/>
      <c r="B20" s="1" t="s">
        <v>30</v>
      </c>
      <c r="C20" s="36"/>
      <c r="D20" s="37"/>
      <c r="E20" s="67">
        <v>1</v>
      </c>
      <c r="F20" s="76">
        <v>0.15292344999999999</v>
      </c>
      <c r="G20" s="79">
        <f t="shared" si="0"/>
        <v>0.15292344999999999</v>
      </c>
    </row>
    <row r="21" spans="1:14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79">
        <f t="shared" si="0"/>
        <v>-0.23761544000000001</v>
      </c>
    </row>
    <row r="22" spans="1:14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1</v>
      </c>
      <c r="F22" s="76">
        <v>-0.29953837</v>
      </c>
      <c r="G22" s="79">
        <f t="shared" si="0"/>
        <v>-0.29953837</v>
      </c>
    </row>
    <row r="23" spans="1:14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79">
        <f t="shared" si="0"/>
        <v>0</v>
      </c>
      <c r="I23" t="s">
        <v>99</v>
      </c>
    </row>
    <row r="24" spans="1:14" ht="20.399999999999999" thickBot="1" x14ac:dyDescent="0.55000000000000004">
      <c r="A24" s="30"/>
      <c r="B24" s="1" t="s">
        <v>35</v>
      </c>
      <c r="C24" s="38"/>
      <c r="D24" s="39"/>
      <c r="E24" s="67">
        <v>1</v>
      </c>
      <c r="F24" s="76">
        <v>-9.1184280000000006E-2</v>
      </c>
      <c r="G24" s="79">
        <f t="shared" si="0"/>
        <v>-9.1184280000000006E-2</v>
      </c>
      <c r="J24" s="10" t="s">
        <v>96</v>
      </c>
      <c r="L24" t="s">
        <v>100</v>
      </c>
    </row>
    <row r="25" spans="1:14" ht="20.399999999999999" thickBot="1" x14ac:dyDescent="0.55000000000000004">
      <c r="A25" s="31"/>
      <c r="B25" s="1" t="s">
        <v>36</v>
      </c>
      <c r="C25" s="36"/>
      <c r="D25" s="37"/>
      <c r="E25" s="67">
        <v>1</v>
      </c>
      <c r="F25" s="76">
        <v>-0.11538377</v>
      </c>
      <c r="G25" s="79">
        <f t="shared" si="0"/>
        <v>-0.11538377</v>
      </c>
      <c r="J25" s="10" t="s">
        <v>95</v>
      </c>
      <c r="L25" t="s">
        <v>95</v>
      </c>
    </row>
    <row r="26" spans="1:14" ht="20.399999999999999" thickBot="1" x14ac:dyDescent="0.55000000000000004">
      <c r="A26" s="29" t="s">
        <v>37</v>
      </c>
      <c r="B26" s="1" t="s">
        <v>84</v>
      </c>
      <c r="C26" s="42" t="s">
        <v>26</v>
      </c>
      <c r="D26" s="43"/>
      <c r="E26" s="87">
        <f>N26</f>
        <v>-1.4567168254164364</v>
      </c>
      <c r="F26" s="76">
        <v>-5.1968489999999999E-2</v>
      </c>
      <c r="G26" s="88">
        <f>E26*F26</f>
        <v>7.5703373774485827E-2</v>
      </c>
      <c r="I26" t="s">
        <v>101</v>
      </c>
      <c r="J26" s="11">
        <v>233</v>
      </c>
      <c r="K26" t="s">
        <v>92</v>
      </c>
      <c r="L26" t="s">
        <v>102</v>
      </c>
      <c r="M26" t="s">
        <v>77</v>
      </c>
      <c r="N26" s="4">
        <f>LN(J26/1000)</f>
        <v>-1.4567168254164364</v>
      </c>
    </row>
    <row r="27" spans="1:14" ht="20.399999999999999" thickBot="1" x14ac:dyDescent="0.55000000000000004">
      <c r="A27" s="30"/>
      <c r="B27" s="1" t="s">
        <v>65</v>
      </c>
      <c r="C27" s="44"/>
      <c r="D27" s="45"/>
      <c r="E27" s="87">
        <f>N27</f>
        <v>-1.4696759700589417</v>
      </c>
      <c r="F27" s="76">
        <v>-0.42299170000000003</v>
      </c>
      <c r="G27" s="79">
        <f>E27*F27</f>
        <v>0.62166073702438085</v>
      </c>
      <c r="I27" t="s">
        <v>103</v>
      </c>
      <c r="J27" s="11">
        <v>230</v>
      </c>
      <c r="K27" t="s">
        <v>93</v>
      </c>
      <c r="L27" t="s">
        <v>104</v>
      </c>
      <c r="M27" t="s">
        <v>77</v>
      </c>
      <c r="N27" s="4">
        <f>LN(J27/1000)</f>
        <v>-1.4696759700589417</v>
      </c>
    </row>
    <row r="28" spans="1:14" ht="20.399999999999999" thickBot="1" x14ac:dyDescent="0.55000000000000004">
      <c r="A28" s="31"/>
      <c r="B28" s="1" t="s">
        <v>38</v>
      </c>
      <c r="C28" s="40" t="s">
        <v>75</v>
      </c>
      <c r="D28" s="41"/>
      <c r="E28" s="89">
        <v>98</v>
      </c>
      <c r="F28" s="78">
        <v>-5.1531290000000002E-3</v>
      </c>
      <c r="G28" s="90">
        <f>E28*F28</f>
        <v>-0.50500664200000001</v>
      </c>
      <c r="J28" s="12"/>
      <c r="L28" t="s">
        <v>91</v>
      </c>
    </row>
    <row r="29" spans="1:14" ht="20.399999999999999" thickBot="1" x14ac:dyDescent="0.55000000000000004">
      <c r="A29" s="29" t="s">
        <v>39</v>
      </c>
      <c r="B29" s="1" t="s">
        <v>66</v>
      </c>
      <c r="C29" s="46" t="s">
        <v>26</v>
      </c>
      <c r="D29" s="2" t="s">
        <v>40</v>
      </c>
      <c r="E29" s="87">
        <f>N29</f>
        <v>1.9068722763285597</v>
      </c>
      <c r="F29" s="76">
        <v>-0.21438663999999999</v>
      </c>
      <c r="G29" s="79">
        <f t="shared" si="0"/>
        <v>-0.40880794023123146</v>
      </c>
      <c r="I29" t="s">
        <v>105</v>
      </c>
      <c r="J29" s="13">
        <v>6732000</v>
      </c>
      <c r="K29" t="s">
        <v>94</v>
      </c>
      <c r="L29" t="s">
        <v>106</v>
      </c>
      <c r="M29" t="s">
        <v>77</v>
      </c>
      <c r="N29" s="4">
        <f>LN(J29/1000/1000)</f>
        <v>1.9068722763285597</v>
      </c>
    </row>
    <row r="30" spans="1:14" ht="20.399999999999999" thickBot="1" x14ac:dyDescent="0.55000000000000004">
      <c r="A30" s="30"/>
      <c r="B30" s="1" t="s">
        <v>67</v>
      </c>
      <c r="C30" s="47"/>
      <c r="D30" s="2" t="s">
        <v>41</v>
      </c>
      <c r="E30" s="87">
        <f>N30</f>
        <v>2.0648353892904736</v>
      </c>
      <c r="F30" s="76">
        <v>1.1192759000000001</v>
      </c>
      <c r="G30" s="79">
        <f t="shared" si="0"/>
        <v>2.3111204886999452</v>
      </c>
      <c r="I30" t="s">
        <v>107</v>
      </c>
      <c r="J30" s="13">
        <v>7884000</v>
      </c>
      <c r="K30" t="s">
        <v>94</v>
      </c>
      <c r="L30" t="s">
        <v>108</v>
      </c>
      <c r="M30" t="s">
        <v>77</v>
      </c>
      <c r="N30" s="4">
        <f>LN(J30/1000/1000)</f>
        <v>2.0648353892904736</v>
      </c>
    </row>
    <row r="31" spans="1:14" ht="27" thickBot="1" x14ac:dyDescent="0.55000000000000004">
      <c r="A31" s="30"/>
      <c r="B31" s="1" t="s">
        <v>68</v>
      </c>
      <c r="C31" s="48" t="s">
        <v>42</v>
      </c>
      <c r="D31" s="49"/>
      <c r="E31" s="91">
        <f>ROUND(E29*E30,3)</f>
        <v>3.9369999999999998</v>
      </c>
      <c r="F31" s="76">
        <v>-0.11420461</v>
      </c>
      <c r="G31" s="79">
        <f>E31*F31</f>
        <v>-0.44962354956999995</v>
      </c>
      <c r="J31" s="14"/>
    </row>
    <row r="32" spans="1:14" ht="20.399999999999999" thickBot="1" x14ac:dyDescent="0.55000000000000004">
      <c r="A32" s="31"/>
      <c r="B32" s="1" t="s">
        <v>69</v>
      </c>
      <c r="C32" s="40" t="s">
        <v>26</v>
      </c>
      <c r="D32" s="41"/>
      <c r="E32" s="87">
        <f>N32</f>
        <v>-2.1683689348749384</v>
      </c>
      <c r="F32" s="76">
        <v>-5.5449900000000003E-2</v>
      </c>
      <c r="G32" s="79">
        <f t="shared" si="0"/>
        <v>0.12023584060192186</v>
      </c>
      <c r="I32" s="4" t="s">
        <v>109</v>
      </c>
      <c r="J32" s="13">
        <v>114364</v>
      </c>
      <c r="K32" s="4" t="s">
        <v>94</v>
      </c>
      <c r="L32" t="s">
        <v>110</v>
      </c>
      <c r="M32" t="s">
        <v>77</v>
      </c>
      <c r="N32" s="4">
        <f>LN(J32/1000/1000)</f>
        <v>-2.1683689348749384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1</v>
      </c>
      <c r="F33" s="80">
        <v>4.3731180000000001E-2</v>
      </c>
      <c r="G33" s="80">
        <f t="shared" si="0"/>
        <v>4.3731180000000001E-2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80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80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1</v>
      </c>
      <c r="F36" s="80">
        <v>0.38990543</v>
      </c>
      <c r="G36" s="80">
        <f t="shared" si="0"/>
        <v>0.38990543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81">
        <f t="shared" si="0"/>
        <v>0</v>
      </c>
    </row>
    <row r="38" spans="1:8" ht="20.399999999999999" customHeight="1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79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79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1</v>
      </c>
      <c r="F40" s="76">
        <v>-0.37369059999999998</v>
      </c>
      <c r="G40" s="79">
        <f t="shared" si="0"/>
        <v>-0.37369059999999998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79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79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79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79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79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1</v>
      </c>
      <c r="F46" s="82">
        <v>-0.15129909</v>
      </c>
      <c r="G46" s="92">
        <f t="shared" si="0"/>
        <v>-0.15129909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93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7</v>
      </c>
      <c r="F48" s="76">
        <v>4.7296100000000004E-3</v>
      </c>
      <c r="G48" s="79">
        <f t="shared" si="0"/>
        <v>3.3107270000000001E-2</v>
      </c>
    </row>
    <row r="49" spans="1:14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79">
        <f t="shared" si="0"/>
        <v>0</v>
      </c>
      <c r="N49" s="7"/>
    </row>
    <row r="50" spans="1:14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79">
        <f t="shared" si="0"/>
        <v>0</v>
      </c>
    </row>
    <row r="51" spans="1:14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79">
        <f t="shared" si="0"/>
        <v>0</v>
      </c>
    </row>
    <row r="52" spans="1:14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79">
        <f t="shared" si="0"/>
        <v>0</v>
      </c>
    </row>
    <row r="53" spans="1:14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79">
        <f t="shared" si="0"/>
        <v>0</v>
      </c>
    </row>
    <row r="54" spans="1:14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79">
        <f t="shared" si="0"/>
        <v>0</v>
      </c>
    </row>
    <row r="55" spans="1:14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79">
        <f t="shared" si="0"/>
        <v>0</v>
      </c>
    </row>
    <row r="56" spans="1:14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8.2571060182995044</v>
      </c>
    </row>
    <row r="57" spans="1:14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3854.9218688162696</v>
      </c>
    </row>
    <row r="59" spans="1:14" x14ac:dyDescent="0.5">
      <c r="G59" s="86"/>
    </row>
  </sheetData>
  <mergeCells count="73">
    <mergeCell ref="G46:G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  <mergeCell ref="A46:A47"/>
    <mergeCell ref="B46:B47"/>
    <mergeCell ref="C46:D46"/>
    <mergeCell ref="E46:E47"/>
    <mergeCell ref="F46:F47"/>
    <mergeCell ref="C47:D4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33:A34"/>
    <mergeCell ref="C33:D33"/>
    <mergeCell ref="C34:D34"/>
    <mergeCell ref="A35:A37"/>
    <mergeCell ref="C35:D35"/>
    <mergeCell ref="C36:D36"/>
    <mergeCell ref="C37:D37"/>
    <mergeCell ref="A26:A28"/>
    <mergeCell ref="C26:D27"/>
    <mergeCell ref="C28:D28"/>
    <mergeCell ref="A29:A32"/>
    <mergeCell ref="C29:C30"/>
    <mergeCell ref="C31:D31"/>
    <mergeCell ref="C32:D32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:G1"/>
    <mergeCell ref="A2:A3"/>
    <mergeCell ref="B2:B3"/>
    <mergeCell ref="C2:D3"/>
    <mergeCell ref="A4:B4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3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view="pageBreakPreview" zoomScaleNormal="80" zoomScaleSheetLayoutView="100" workbookViewId="0">
      <pane ySplit="1" topLeftCell="A26" activePane="bottomLeft" state="frozen"/>
      <selection pane="bottomLeft" activeCell="J30" sqref="J30"/>
    </sheetView>
  </sheetViews>
  <sheetFormatPr defaultRowHeight="19.8" x14ac:dyDescent="0.5"/>
  <cols>
    <col min="1" max="1" width="14.26953125" style="3" customWidth="1"/>
    <col min="2" max="2" width="16.36328125" style="3" customWidth="1"/>
    <col min="3" max="3" width="9.08984375" style="3" customWidth="1"/>
    <col min="4" max="4" width="6.6328125" style="3" customWidth="1"/>
    <col min="5" max="5" width="10.26953125" style="106" bestFit="1" customWidth="1"/>
    <col min="6" max="6" width="10.36328125" style="106" customWidth="1"/>
    <col min="7" max="7" width="9.08984375" style="106" customWidth="1"/>
    <col min="9" max="9" width="13.1796875" customWidth="1"/>
    <col min="10" max="10" width="23.36328125" bestFit="1" customWidth="1"/>
    <col min="11" max="11" width="2.81640625" bestFit="1" customWidth="1"/>
  </cols>
  <sheetData>
    <row r="1" spans="1:7" ht="93" customHeight="1" thickBot="1" x14ac:dyDescent="0.55000000000000004">
      <c r="A1" s="3" t="s">
        <v>87</v>
      </c>
      <c r="B1" s="63" t="s">
        <v>123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104" t="s">
        <v>6</v>
      </c>
      <c r="F3" s="104" t="s">
        <v>7</v>
      </c>
      <c r="G3" s="104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96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96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96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96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96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96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0</v>
      </c>
      <c r="F11" s="76">
        <v>1.2522333000000001</v>
      </c>
      <c r="G11" s="96">
        <f t="shared" si="0"/>
        <v>0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96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96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96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96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1</v>
      </c>
      <c r="F16" s="76">
        <v>3.2624249999999999</v>
      </c>
      <c r="G16" s="96">
        <f t="shared" si="0"/>
        <v>3.2624249999999999</v>
      </c>
    </row>
    <row r="17" spans="1:12" ht="20.399999999999999" thickBot="1" x14ac:dyDescent="0.55000000000000004">
      <c r="A17" s="16" t="s">
        <v>74</v>
      </c>
      <c r="B17" s="2"/>
      <c r="C17" s="40" t="s">
        <v>26</v>
      </c>
      <c r="D17" s="41"/>
      <c r="E17" s="67">
        <v>12</v>
      </c>
      <c r="F17" s="76">
        <v>4.7209499999999998E-3</v>
      </c>
      <c r="G17" s="96">
        <f t="shared" si="0"/>
        <v>5.6651399999999998E-2</v>
      </c>
    </row>
    <row r="18" spans="1:12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1</v>
      </c>
      <c r="F18" s="77">
        <v>0</v>
      </c>
      <c r="G18" s="96">
        <f t="shared" si="0"/>
        <v>0</v>
      </c>
    </row>
    <row r="19" spans="1:12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96">
        <f t="shared" si="0"/>
        <v>0</v>
      </c>
    </row>
    <row r="20" spans="1:12" ht="20.399999999999999" thickBot="1" x14ac:dyDescent="0.55000000000000004">
      <c r="A20" s="31"/>
      <c r="B20" s="1" t="s">
        <v>30</v>
      </c>
      <c r="C20" s="36"/>
      <c r="D20" s="37"/>
      <c r="E20" s="67">
        <v>0</v>
      </c>
      <c r="F20" s="76">
        <v>0.15292344999999999</v>
      </c>
      <c r="G20" s="96">
        <f t="shared" si="0"/>
        <v>0</v>
      </c>
    </row>
    <row r="21" spans="1:12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96">
        <f t="shared" si="0"/>
        <v>-0.23761544000000001</v>
      </c>
    </row>
    <row r="22" spans="1:12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0</v>
      </c>
      <c r="F22" s="76">
        <v>-0.29953837</v>
      </c>
      <c r="G22" s="96">
        <f t="shared" si="0"/>
        <v>0</v>
      </c>
    </row>
    <row r="23" spans="1:12" ht="20.399999999999999" thickBot="1" x14ac:dyDescent="0.55000000000000004">
      <c r="A23" s="30"/>
      <c r="B23" s="1" t="s">
        <v>76</v>
      </c>
      <c r="C23" s="38"/>
      <c r="D23" s="39"/>
      <c r="E23" s="67">
        <v>1</v>
      </c>
      <c r="F23" s="76">
        <v>-0.82812123000000004</v>
      </c>
      <c r="G23" s="96">
        <f t="shared" si="0"/>
        <v>-0.82812123000000004</v>
      </c>
    </row>
    <row r="24" spans="1:12" ht="20.399999999999999" thickBot="1" x14ac:dyDescent="0.55000000000000004">
      <c r="A24" s="30"/>
      <c r="B24" s="1" t="s">
        <v>35</v>
      </c>
      <c r="C24" s="38"/>
      <c r="D24" s="39"/>
      <c r="E24" s="67">
        <v>0</v>
      </c>
      <c r="F24" s="76">
        <v>-9.1184280000000006E-2</v>
      </c>
      <c r="G24" s="96">
        <f t="shared" si="0"/>
        <v>0</v>
      </c>
    </row>
    <row r="25" spans="1:12" ht="20.399999999999999" thickBot="1" x14ac:dyDescent="0.55000000000000004">
      <c r="A25" s="31"/>
      <c r="B25" s="1" t="s">
        <v>36</v>
      </c>
      <c r="C25" s="36"/>
      <c r="D25" s="37"/>
      <c r="E25" s="67">
        <v>0</v>
      </c>
      <c r="F25" s="76">
        <v>-0.11538377</v>
      </c>
      <c r="G25" s="96">
        <f t="shared" si="0"/>
        <v>0</v>
      </c>
    </row>
    <row r="26" spans="1:12" ht="20.399999999999999" thickBot="1" x14ac:dyDescent="0.55000000000000004">
      <c r="A26" s="29" t="s">
        <v>37</v>
      </c>
      <c r="B26" s="1" t="s">
        <v>88</v>
      </c>
      <c r="C26" s="42" t="s">
        <v>73</v>
      </c>
      <c r="D26" s="43"/>
      <c r="E26" s="105">
        <v>12788</v>
      </c>
      <c r="F26" s="76">
        <v>-5.1968489999999999E-2</v>
      </c>
      <c r="G26" s="97">
        <f>LN(E26/1000)*F26</f>
        <v>-0.13244207255941992</v>
      </c>
    </row>
    <row r="27" spans="1:12" ht="20.399999999999999" thickBot="1" x14ac:dyDescent="0.55000000000000004">
      <c r="A27" s="30"/>
      <c r="B27" s="1" t="s">
        <v>89</v>
      </c>
      <c r="C27" s="44"/>
      <c r="D27" s="45"/>
      <c r="E27" s="105">
        <v>9156</v>
      </c>
      <c r="F27" s="76">
        <v>-0.42299170000000003</v>
      </c>
      <c r="G27" s="97">
        <f>LN(E27/1000)*F27</f>
        <v>-0.93667679748616828</v>
      </c>
    </row>
    <row r="28" spans="1:12" ht="20.399999999999999" thickBot="1" x14ac:dyDescent="0.55000000000000004">
      <c r="A28" s="31"/>
      <c r="B28" s="1" t="s">
        <v>38</v>
      </c>
      <c r="C28" s="40" t="s">
        <v>75</v>
      </c>
      <c r="D28" s="41"/>
      <c r="E28" s="68">
        <v>0</v>
      </c>
      <c r="F28" s="78">
        <v>-5.1531290000000002E-3</v>
      </c>
      <c r="G28" s="102">
        <f>E28*F28</f>
        <v>0</v>
      </c>
    </row>
    <row r="29" spans="1:12" ht="20.399999999999999" thickBot="1" x14ac:dyDescent="0.55000000000000004">
      <c r="A29" s="29" t="s">
        <v>39</v>
      </c>
      <c r="B29" s="1" t="s">
        <v>118</v>
      </c>
      <c r="C29" s="46" t="s">
        <v>26</v>
      </c>
      <c r="D29" s="2" t="s">
        <v>40</v>
      </c>
      <c r="E29" s="105">
        <v>52300000</v>
      </c>
      <c r="F29" s="76">
        <v>-0.21438663999999999</v>
      </c>
      <c r="G29" s="97">
        <f>LN(E29/1000/1000)*F29</f>
        <v>-0.84832715648607859</v>
      </c>
    </row>
    <row r="30" spans="1:12" ht="20.399999999999999" thickBot="1" x14ac:dyDescent="0.55000000000000004">
      <c r="A30" s="30"/>
      <c r="B30" s="1" t="s">
        <v>119</v>
      </c>
      <c r="C30" s="47"/>
      <c r="D30" s="2" t="s">
        <v>41</v>
      </c>
      <c r="E30" s="105">
        <v>231829000</v>
      </c>
      <c r="F30" s="76">
        <v>1.1192759000000001</v>
      </c>
      <c r="G30" s="97">
        <f>LN(E30/1000/1000)*F30</f>
        <v>6.0955765860213447</v>
      </c>
    </row>
    <row r="31" spans="1:12" ht="24.6" customHeight="1" thickBot="1" x14ac:dyDescent="0.55000000000000004">
      <c r="A31" s="30"/>
      <c r="B31" s="1" t="s">
        <v>68</v>
      </c>
      <c r="C31" s="48" t="s">
        <v>90</v>
      </c>
      <c r="D31" s="49"/>
      <c r="E31" s="69">
        <f>ROUND(LN(E29/1000/1000)*LN(E30/1000/1000),4)</f>
        <v>21.549800000000001</v>
      </c>
      <c r="F31" s="76">
        <v>-0.11420461</v>
      </c>
      <c r="G31" s="96">
        <f>ROUND(E31*F31,3)</f>
        <v>-2.4609999999999999</v>
      </c>
      <c r="L31" s="4"/>
    </row>
    <row r="32" spans="1:12" ht="20.399999999999999" thickBot="1" x14ac:dyDescent="0.55000000000000004">
      <c r="A32" s="31"/>
      <c r="B32" s="1" t="s">
        <v>79</v>
      </c>
      <c r="C32" s="40" t="s">
        <v>26</v>
      </c>
      <c r="D32" s="41"/>
      <c r="E32" s="105">
        <v>9747380</v>
      </c>
      <c r="F32" s="76">
        <v>-5.5449900000000003E-2</v>
      </c>
      <c r="G32" s="97">
        <f>LN(E32/1000/1000)*F32</f>
        <v>-0.12625934084131887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0</v>
      </c>
      <c r="F33" s="80">
        <v>4.3731180000000001E-2</v>
      </c>
      <c r="G33" s="98">
        <f t="shared" si="0"/>
        <v>0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98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0</v>
      </c>
      <c r="F35" s="80">
        <v>0.76654314999999995</v>
      </c>
      <c r="G35" s="98">
        <f t="shared" si="0"/>
        <v>0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0</v>
      </c>
      <c r="F36" s="80">
        <v>0.38990543</v>
      </c>
      <c r="G36" s="98">
        <f t="shared" si="0"/>
        <v>0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99">
        <f t="shared" si="0"/>
        <v>0</v>
      </c>
    </row>
    <row r="38" spans="1:8" ht="20.399999999999999" customHeight="1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1</v>
      </c>
      <c r="F38" s="76">
        <v>-0.28139687000000002</v>
      </c>
      <c r="G38" s="96">
        <f t="shared" si="0"/>
        <v>-0.28139687000000002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96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0</v>
      </c>
      <c r="F40" s="76">
        <v>-0.37369059999999998</v>
      </c>
      <c r="G40" s="96">
        <f t="shared" si="0"/>
        <v>0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96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96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96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96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96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1</v>
      </c>
      <c r="F46" s="82">
        <v>-0.15129909</v>
      </c>
      <c r="G46" s="100">
        <f t="shared" si="0"/>
        <v>-0.15129909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101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17</v>
      </c>
      <c r="F48" s="76">
        <v>4.7296100000000004E-3</v>
      </c>
      <c r="G48" s="96">
        <f t="shared" si="0"/>
        <v>8.0403370000000002E-2</v>
      </c>
    </row>
    <row r="49" spans="1:7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0</v>
      </c>
      <c r="F49" s="76">
        <v>0</v>
      </c>
      <c r="G49" s="96">
        <f t="shared" si="0"/>
        <v>0</v>
      </c>
    </row>
    <row r="50" spans="1:7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1</v>
      </c>
      <c r="F50" s="76">
        <v>0.47976200000000002</v>
      </c>
      <c r="G50" s="96">
        <f t="shared" si="0"/>
        <v>0.47976200000000002</v>
      </c>
    </row>
    <row r="51" spans="1:7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96">
        <f t="shared" si="0"/>
        <v>0</v>
      </c>
    </row>
    <row r="52" spans="1:7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96">
        <f t="shared" si="0"/>
        <v>0</v>
      </c>
    </row>
    <row r="53" spans="1:7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0</v>
      </c>
      <c r="F53" s="76">
        <v>0</v>
      </c>
      <c r="G53" s="96">
        <f t="shared" si="0"/>
        <v>0</v>
      </c>
    </row>
    <row r="54" spans="1:7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96">
        <f t="shared" si="0"/>
        <v>0</v>
      </c>
    </row>
    <row r="55" spans="1:7" ht="20.399999999999999" thickBot="1" x14ac:dyDescent="0.55000000000000004">
      <c r="A55" s="31"/>
      <c r="B55" s="1" t="s">
        <v>63</v>
      </c>
      <c r="C55" s="36"/>
      <c r="D55" s="37"/>
      <c r="E55" s="67">
        <v>1</v>
      </c>
      <c r="F55" s="76">
        <v>0.35286911999999998</v>
      </c>
      <c r="G55" s="96">
        <f t="shared" si="0"/>
        <v>0.35286911999999998</v>
      </c>
    </row>
    <row r="56" spans="1:7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9.4041524086483594</v>
      </c>
    </row>
    <row r="57" spans="1:7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12138.68098824387</v>
      </c>
    </row>
    <row r="59" spans="1:7" x14ac:dyDescent="0.5">
      <c r="G59" s="107"/>
    </row>
  </sheetData>
  <mergeCells count="73">
    <mergeCell ref="G46:G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  <mergeCell ref="A46:A47"/>
    <mergeCell ref="B46:B47"/>
    <mergeCell ref="C46:D46"/>
    <mergeCell ref="E46:E47"/>
    <mergeCell ref="F46:F47"/>
    <mergeCell ref="C47:D4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33:A34"/>
    <mergeCell ref="C33:D33"/>
    <mergeCell ref="C34:D34"/>
    <mergeCell ref="A35:A37"/>
    <mergeCell ref="C35:D35"/>
    <mergeCell ref="C36:D36"/>
    <mergeCell ref="C37:D37"/>
    <mergeCell ref="C25:D25"/>
    <mergeCell ref="A26:A28"/>
    <mergeCell ref="C26:D27"/>
    <mergeCell ref="C28:D28"/>
    <mergeCell ref="A29:A32"/>
    <mergeCell ref="C29:C30"/>
    <mergeCell ref="C31:D31"/>
    <mergeCell ref="C32:D32"/>
    <mergeCell ref="A21:A25"/>
    <mergeCell ref="C21:D21"/>
    <mergeCell ref="C22:D22"/>
    <mergeCell ref="C23:D23"/>
    <mergeCell ref="C24:D24"/>
    <mergeCell ref="C17:D17"/>
    <mergeCell ref="A18:A20"/>
    <mergeCell ref="C18:D18"/>
    <mergeCell ref="C19:D19"/>
    <mergeCell ref="C20:D20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:G1"/>
    <mergeCell ref="A5:A7"/>
    <mergeCell ref="C5:D5"/>
    <mergeCell ref="C6:D6"/>
    <mergeCell ref="C7:D7"/>
    <mergeCell ref="A2:A3"/>
    <mergeCell ref="B2:B3"/>
    <mergeCell ref="C2:D3"/>
    <mergeCell ref="A4:B4"/>
    <mergeCell ref="C4:D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32" max="6" man="1"/>
  </rowBreaks>
  <ignoredErrors>
    <ignoredError sqref="G28 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59AA-3F01-4604-9ECF-E82F5C979F67}">
  <dimension ref="A1:L59"/>
  <sheetViews>
    <sheetView view="pageBreakPreview" topLeftCell="A19" zoomScaleNormal="100" zoomScaleSheetLayoutView="100" workbookViewId="0">
      <selection activeCell="G28" sqref="G28"/>
    </sheetView>
  </sheetViews>
  <sheetFormatPr defaultRowHeight="19.8" x14ac:dyDescent="0.5"/>
  <cols>
    <col min="1" max="1" width="13.26953125" style="3" customWidth="1"/>
    <col min="2" max="2" width="16.7265625" style="3" customWidth="1"/>
    <col min="3" max="3" width="9.08984375" style="3" bestFit="1" customWidth="1"/>
    <col min="4" max="4" width="6.6328125" style="3" customWidth="1"/>
    <col min="5" max="5" width="8.453125" style="74" customWidth="1"/>
    <col min="6" max="6" width="11.1796875" style="74" bestFit="1" customWidth="1"/>
    <col min="7" max="7" width="10.26953125" style="74" customWidth="1"/>
    <col min="9" max="9" width="12.54296875" bestFit="1" customWidth="1"/>
    <col min="10" max="10" width="10.6328125" customWidth="1"/>
    <col min="11" max="11" width="6.453125" bestFit="1" customWidth="1"/>
    <col min="12" max="12" width="17.453125" bestFit="1" customWidth="1"/>
    <col min="14" max="14" width="12.1796875" customWidth="1"/>
  </cols>
  <sheetData>
    <row r="1" spans="1:7" ht="94.2" customHeight="1" thickBot="1" x14ac:dyDescent="0.55000000000000004">
      <c r="A1" s="3" t="s">
        <v>80</v>
      </c>
      <c r="B1" s="17" t="s">
        <v>112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79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79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79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79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79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79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1</v>
      </c>
      <c r="F11" s="76">
        <v>1.2522333000000001</v>
      </c>
      <c r="G11" s="79">
        <f t="shared" si="0"/>
        <v>1.2522333000000001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79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79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79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79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79">
        <f t="shared" si="0"/>
        <v>0</v>
      </c>
    </row>
    <row r="17" spans="1:7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9</v>
      </c>
      <c r="F17" s="76">
        <v>4.7209499999999998E-3</v>
      </c>
      <c r="G17" s="79">
        <f t="shared" si="0"/>
        <v>4.248855E-2</v>
      </c>
    </row>
    <row r="18" spans="1:7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0</v>
      </c>
      <c r="F18" s="77">
        <v>0</v>
      </c>
      <c r="G18" s="79">
        <f t="shared" si="0"/>
        <v>0</v>
      </c>
    </row>
    <row r="19" spans="1:7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79">
        <f t="shared" si="0"/>
        <v>0</v>
      </c>
    </row>
    <row r="20" spans="1:7" ht="20.399999999999999" thickBot="1" x14ac:dyDescent="0.55000000000000004">
      <c r="A20" s="31"/>
      <c r="B20" s="1" t="s">
        <v>30</v>
      </c>
      <c r="C20" s="36"/>
      <c r="D20" s="37"/>
      <c r="E20" s="67">
        <v>1</v>
      </c>
      <c r="F20" s="76">
        <v>0.15292344999999999</v>
      </c>
      <c r="G20" s="79">
        <f t="shared" si="0"/>
        <v>0.15292344999999999</v>
      </c>
    </row>
    <row r="21" spans="1:7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79">
        <f t="shared" si="0"/>
        <v>-0.23761544000000001</v>
      </c>
    </row>
    <row r="22" spans="1:7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1</v>
      </c>
      <c r="F22" s="76">
        <v>-0.29953837</v>
      </c>
      <c r="G22" s="79">
        <f t="shared" si="0"/>
        <v>-0.29953837</v>
      </c>
    </row>
    <row r="23" spans="1:7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79">
        <f t="shared" si="0"/>
        <v>0</v>
      </c>
    </row>
    <row r="24" spans="1:7" ht="20.399999999999999" thickBot="1" x14ac:dyDescent="0.55000000000000004">
      <c r="A24" s="30"/>
      <c r="B24" s="1" t="s">
        <v>35</v>
      </c>
      <c r="C24" s="38"/>
      <c r="D24" s="39"/>
      <c r="E24" s="67">
        <v>1</v>
      </c>
      <c r="F24" s="76">
        <v>-9.1184280000000006E-2</v>
      </c>
      <c r="G24" s="79">
        <f t="shared" si="0"/>
        <v>-9.1184280000000006E-2</v>
      </c>
    </row>
    <row r="25" spans="1:7" ht="20.399999999999999" thickBot="1" x14ac:dyDescent="0.55000000000000004">
      <c r="A25" s="31"/>
      <c r="B25" s="1" t="s">
        <v>36</v>
      </c>
      <c r="C25" s="36"/>
      <c r="D25" s="37"/>
      <c r="E25" s="67">
        <v>1</v>
      </c>
      <c r="F25" s="76">
        <v>-0.11538377</v>
      </c>
      <c r="G25" s="79">
        <f t="shared" si="0"/>
        <v>-0.11538377</v>
      </c>
    </row>
    <row r="26" spans="1:7" ht="20.399999999999999" thickBot="1" x14ac:dyDescent="0.55000000000000004">
      <c r="A26" s="29" t="s">
        <v>37</v>
      </c>
      <c r="B26" s="1" t="s">
        <v>88</v>
      </c>
      <c r="C26" s="42" t="s">
        <v>26</v>
      </c>
      <c r="D26" s="43"/>
      <c r="E26" s="68">
        <v>233</v>
      </c>
      <c r="F26" s="76">
        <v>-5.1968489999999999E-2</v>
      </c>
      <c r="G26" s="88">
        <f>LN(E26/1000)*F26</f>
        <v>7.5703373774485827E-2</v>
      </c>
    </row>
    <row r="27" spans="1:7" ht="20.399999999999999" thickBot="1" x14ac:dyDescent="0.55000000000000004">
      <c r="A27" s="30"/>
      <c r="B27" s="1" t="s">
        <v>89</v>
      </c>
      <c r="C27" s="44"/>
      <c r="D27" s="45"/>
      <c r="E27" s="68">
        <v>230</v>
      </c>
      <c r="F27" s="76">
        <v>-0.42299170000000003</v>
      </c>
      <c r="G27" s="88">
        <f>LN(E27/1000)*F27</f>
        <v>0.62166073702438085</v>
      </c>
    </row>
    <row r="28" spans="1:7" ht="20.399999999999999" thickBot="1" x14ac:dyDescent="0.55000000000000004">
      <c r="A28" s="31"/>
      <c r="B28" s="1" t="s">
        <v>38</v>
      </c>
      <c r="C28" s="40" t="s">
        <v>75</v>
      </c>
      <c r="D28" s="41"/>
      <c r="E28" s="67">
        <v>98</v>
      </c>
      <c r="F28" s="78">
        <v>-5.1531290000000002E-3</v>
      </c>
      <c r="G28" s="90">
        <f>E28*F28</f>
        <v>-0.50500664200000001</v>
      </c>
    </row>
    <row r="29" spans="1:7" ht="20.399999999999999" thickBot="1" x14ac:dyDescent="0.55000000000000004">
      <c r="A29" s="29" t="s">
        <v>39</v>
      </c>
      <c r="B29" s="1" t="s">
        <v>118</v>
      </c>
      <c r="C29" s="46" t="s">
        <v>26</v>
      </c>
      <c r="D29" s="2" t="s">
        <v>40</v>
      </c>
      <c r="E29" s="68">
        <v>6732000</v>
      </c>
      <c r="F29" s="76">
        <v>-0.21438663999999999</v>
      </c>
      <c r="G29" s="79">
        <f>LN(E29/1000/1000)*F29</f>
        <v>-0.40880794023123146</v>
      </c>
    </row>
    <row r="30" spans="1:7" ht="20.399999999999999" thickBot="1" x14ac:dyDescent="0.55000000000000004">
      <c r="A30" s="30"/>
      <c r="B30" s="1" t="s">
        <v>119</v>
      </c>
      <c r="C30" s="47"/>
      <c r="D30" s="2" t="s">
        <v>41</v>
      </c>
      <c r="E30" s="68">
        <v>7884000</v>
      </c>
      <c r="F30" s="76">
        <v>1.1192759000000001</v>
      </c>
      <c r="G30" s="79">
        <f>LN(E30/1000/1000)*F30</f>
        <v>2.3111204886999452</v>
      </c>
    </row>
    <row r="31" spans="1:7" ht="24.6" thickBot="1" x14ac:dyDescent="0.55000000000000004">
      <c r="A31" s="30"/>
      <c r="B31" s="1" t="s">
        <v>78</v>
      </c>
      <c r="C31" s="48" t="s">
        <v>90</v>
      </c>
      <c r="D31" s="49"/>
      <c r="E31" s="69">
        <f>ROUND(LN(E29/1000/1000)*LN(E30/1000/1000),3)</f>
        <v>3.9369999999999998</v>
      </c>
      <c r="F31" s="76">
        <v>-0.11420461</v>
      </c>
      <c r="G31" s="79">
        <f>E31*F31</f>
        <v>-0.44962354956999995</v>
      </c>
    </row>
    <row r="32" spans="1:7" ht="20.399999999999999" thickBot="1" x14ac:dyDescent="0.55000000000000004">
      <c r="A32" s="31"/>
      <c r="B32" s="1" t="s">
        <v>79</v>
      </c>
      <c r="C32" s="40" t="s">
        <v>26</v>
      </c>
      <c r="D32" s="41"/>
      <c r="E32" s="68">
        <v>114364</v>
      </c>
      <c r="F32" s="76">
        <v>-5.5449900000000003E-2</v>
      </c>
      <c r="G32" s="79">
        <f>LN(E32/1000/1000)*F32</f>
        <v>0.12023584060192186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1</v>
      </c>
      <c r="F33" s="80">
        <v>4.3731180000000001E-2</v>
      </c>
      <c r="G33" s="80">
        <f t="shared" si="0"/>
        <v>4.3731180000000001E-2</v>
      </c>
    </row>
    <row r="34" spans="1:8" ht="20.399999999999999" thickBot="1" x14ac:dyDescent="0.55000000000000004">
      <c r="A34" s="31"/>
      <c r="B34" s="15" t="s">
        <v>86</v>
      </c>
      <c r="C34" s="52" t="s">
        <v>13</v>
      </c>
      <c r="D34" s="53"/>
      <c r="E34" s="70">
        <v>1</v>
      </c>
      <c r="F34" s="80">
        <v>-0.56631036999999995</v>
      </c>
      <c r="G34" s="80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80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1</v>
      </c>
      <c r="F36" s="80">
        <v>0.38990543</v>
      </c>
      <c r="G36" s="80">
        <f t="shared" si="0"/>
        <v>0.38990543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81">
        <f t="shared" si="0"/>
        <v>0</v>
      </c>
    </row>
    <row r="38" spans="1:8" ht="20.399999999999999" customHeight="1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79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79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1</v>
      </c>
      <c r="F40" s="76">
        <v>-0.37369059999999998</v>
      </c>
      <c r="G40" s="79">
        <f t="shared" si="0"/>
        <v>-0.37369059999999998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79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79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79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79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79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1</v>
      </c>
      <c r="F46" s="82">
        <v>-0.15129909</v>
      </c>
      <c r="G46" s="92">
        <f t="shared" si="0"/>
        <v>-0.15129909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93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7</v>
      </c>
      <c r="F48" s="76">
        <v>4.7296100000000004E-3</v>
      </c>
      <c r="G48" s="79">
        <f t="shared" si="0"/>
        <v>3.3107270000000001E-2</v>
      </c>
    </row>
    <row r="49" spans="1:12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79">
        <f t="shared" si="0"/>
        <v>0</v>
      </c>
      <c r="L49" s="7"/>
    </row>
    <row r="50" spans="1:12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79">
        <f t="shared" si="0"/>
        <v>0</v>
      </c>
    </row>
    <row r="51" spans="1:12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79">
        <f t="shared" si="0"/>
        <v>0</v>
      </c>
    </row>
    <row r="52" spans="1:12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79">
        <f t="shared" si="0"/>
        <v>0</v>
      </c>
    </row>
    <row r="53" spans="1:12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79">
        <f t="shared" si="0"/>
        <v>0</v>
      </c>
    </row>
    <row r="54" spans="1:12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79">
        <f t="shared" si="0"/>
        <v>0</v>
      </c>
    </row>
    <row r="55" spans="1:12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79">
        <f t="shared" si="0"/>
        <v>0</v>
      </c>
    </row>
    <row r="56" spans="1:12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84">
        <f>SUM(G4:G55)</f>
        <v>8.2571060182995044</v>
      </c>
    </row>
    <row r="57" spans="1:12" ht="20.399999999999999" thickBot="1" x14ac:dyDescent="0.55000000000000004">
      <c r="A57" s="40" t="s">
        <v>117</v>
      </c>
      <c r="B57" s="60"/>
      <c r="C57" s="60"/>
      <c r="D57" s="60"/>
      <c r="E57" s="60"/>
      <c r="F57" s="41"/>
      <c r="G57" s="85">
        <f>ROUND(EXP(G56),0)</f>
        <v>3855</v>
      </c>
    </row>
    <row r="59" spans="1:12" x14ac:dyDescent="0.5">
      <c r="G59" s="86"/>
    </row>
  </sheetData>
  <mergeCells count="73">
    <mergeCell ref="G46:G47"/>
    <mergeCell ref="B1:G1"/>
    <mergeCell ref="A2:A3"/>
    <mergeCell ref="B2:B3"/>
    <mergeCell ref="C2:D3"/>
    <mergeCell ref="A4:B4"/>
    <mergeCell ref="C4:D4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46:A47"/>
    <mergeCell ref="B46:B47"/>
    <mergeCell ref="C46:D46"/>
    <mergeCell ref="E46:E47"/>
    <mergeCell ref="F46:F47"/>
    <mergeCell ref="C47:D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view="pageBreakPreview" topLeftCell="A25" zoomScaleNormal="100" zoomScaleSheetLayoutView="100" workbookViewId="0">
      <selection activeCell="G28" sqref="G28"/>
    </sheetView>
  </sheetViews>
  <sheetFormatPr defaultRowHeight="19.8" x14ac:dyDescent="0.5"/>
  <cols>
    <col min="1" max="1" width="15.08984375" style="3" bestFit="1" customWidth="1"/>
    <col min="2" max="2" width="16.36328125" style="3" customWidth="1"/>
    <col min="3" max="3" width="9.08984375" style="3" bestFit="1" customWidth="1"/>
    <col min="4" max="4" width="6.6328125" style="3" customWidth="1"/>
    <col min="5" max="5" width="7" style="74" customWidth="1"/>
    <col min="6" max="6" width="11.1796875" style="74" bestFit="1" customWidth="1"/>
    <col min="7" max="7" width="10.453125" style="74" customWidth="1"/>
    <col min="9" max="9" width="15.1796875" customWidth="1"/>
    <col min="10" max="11" width="12.54296875" customWidth="1"/>
    <col min="12" max="12" width="23.36328125" bestFit="1" customWidth="1"/>
    <col min="13" max="13" width="7.1796875" customWidth="1"/>
  </cols>
  <sheetData>
    <row r="1" spans="1:7" ht="97.8" customHeight="1" thickBot="1" x14ac:dyDescent="0.55000000000000004">
      <c r="A1" s="3" t="s">
        <v>81</v>
      </c>
      <c r="B1" s="17" t="s">
        <v>120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79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79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79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79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79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79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1</v>
      </c>
      <c r="F11" s="76">
        <v>1.2522333000000001</v>
      </c>
      <c r="G11" s="79">
        <f t="shared" si="0"/>
        <v>1.2522333000000001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79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79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79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79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79">
        <f t="shared" si="0"/>
        <v>0</v>
      </c>
    </row>
    <row r="17" spans="1:14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9</v>
      </c>
      <c r="F17" s="76">
        <v>4.7209499999999998E-3</v>
      </c>
      <c r="G17" s="79">
        <f t="shared" si="0"/>
        <v>4.248855E-2</v>
      </c>
    </row>
    <row r="18" spans="1:14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0</v>
      </c>
      <c r="F18" s="77">
        <v>0</v>
      </c>
      <c r="G18" s="79">
        <f t="shared" si="0"/>
        <v>0</v>
      </c>
    </row>
    <row r="19" spans="1:14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79">
        <f t="shared" si="0"/>
        <v>0</v>
      </c>
    </row>
    <row r="20" spans="1:14" ht="20.399999999999999" thickBot="1" x14ac:dyDescent="0.55000000000000004">
      <c r="A20" s="31"/>
      <c r="B20" s="1" t="s">
        <v>30</v>
      </c>
      <c r="C20" s="36"/>
      <c r="D20" s="37"/>
      <c r="E20" s="67">
        <v>1</v>
      </c>
      <c r="F20" s="76">
        <v>0.15292344999999999</v>
      </c>
      <c r="G20" s="79">
        <f t="shared" si="0"/>
        <v>0.15292344999999999</v>
      </c>
    </row>
    <row r="21" spans="1:14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79">
        <f t="shared" si="0"/>
        <v>-0.23761544000000001</v>
      </c>
    </row>
    <row r="22" spans="1:14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1</v>
      </c>
      <c r="F22" s="76">
        <v>-0.29953837</v>
      </c>
      <c r="G22" s="79">
        <f t="shared" si="0"/>
        <v>-0.29953837</v>
      </c>
    </row>
    <row r="23" spans="1:14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79">
        <f t="shared" si="0"/>
        <v>0</v>
      </c>
      <c r="I23" t="s">
        <v>99</v>
      </c>
    </row>
    <row r="24" spans="1:14" ht="20.399999999999999" thickBot="1" x14ac:dyDescent="0.55000000000000004">
      <c r="A24" s="30"/>
      <c r="B24" s="1" t="s">
        <v>35</v>
      </c>
      <c r="C24" s="38"/>
      <c r="D24" s="39"/>
      <c r="E24" s="67">
        <v>1</v>
      </c>
      <c r="F24" s="76">
        <v>-9.1184280000000006E-2</v>
      </c>
      <c r="G24" s="79">
        <f t="shared" si="0"/>
        <v>-9.1184280000000006E-2</v>
      </c>
      <c r="J24" s="10" t="s">
        <v>96</v>
      </c>
      <c r="L24" t="s">
        <v>100</v>
      </c>
    </row>
    <row r="25" spans="1:14" ht="20.399999999999999" thickBot="1" x14ac:dyDescent="0.55000000000000004">
      <c r="A25" s="31"/>
      <c r="B25" s="1" t="s">
        <v>36</v>
      </c>
      <c r="C25" s="36"/>
      <c r="D25" s="37"/>
      <c r="E25" s="67">
        <v>1</v>
      </c>
      <c r="F25" s="76">
        <v>-0.11538377</v>
      </c>
      <c r="G25" s="79">
        <f t="shared" si="0"/>
        <v>-0.11538377</v>
      </c>
      <c r="J25" s="10" t="s">
        <v>95</v>
      </c>
      <c r="L25" t="s">
        <v>95</v>
      </c>
    </row>
    <row r="26" spans="1:14" ht="20.399999999999999" thickBot="1" x14ac:dyDescent="0.55000000000000004">
      <c r="A26" s="29" t="s">
        <v>37</v>
      </c>
      <c r="B26" s="1" t="s">
        <v>84</v>
      </c>
      <c r="C26" s="42" t="s">
        <v>26</v>
      </c>
      <c r="D26" s="43"/>
      <c r="E26" s="87">
        <f>N26</f>
        <v>-2.1037342342488805</v>
      </c>
      <c r="F26" s="76">
        <v>-5.1968489999999999E-2</v>
      </c>
      <c r="G26" s="88">
        <f>E26*F26</f>
        <v>0.1093278915152206</v>
      </c>
      <c r="I26" t="s">
        <v>101</v>
      </c>
      <c r="J26" s="11">
        <v>122</v>
      </c>
      <c r="K26" t="s">
        <v>92</v>
      </c>
      <c r="L26" t="s">
        <v>102</v>
      </c>
      <c r="M26" t="s">
        <v>77</v>
      </c>
      <c r="N26" s="4">
        <f>LN(J26/1000)</f>
        <v>-2.1037342342488805</v>
      </c>
    </row>
    <row r="27" spans="1:14" ht="20.399999999999999" thickBot="1" x14ac:dyDescent="0.55000000000000004">
      <c r="A27" s="30"/>
      <c r="B27" s="1" t="s">
        <v>65</v>
      </c>
      <c r="C27" s="44"/>
      <c r="D27" s="45"/>
      <c r="E27" s="87">
        <f>N27</f>
        <v>-2.0874737133771002</v>
      </c>
      <c r="F27" s="76">
        <v>-0.42299170000000003</v>
      </c>
      <c r="G27" s="79">
        <f>E27*F27</f>
        <v>0.88298405472669239</v>
      </c>
      <c r="I27" t="s">
        <v>103</v>
      </c>
      <c r="J27" s="11">
        <v>124</v>
      </c>
      <c r="K27" t="s">
        <v>93</v>
      </c>
      <c r="L27" t="s">
        <v>104</v>
      </c>
      <c r="M27" t="s">
        <v>77</v>
      </c>
      <c r="N27" s="4">
        <f>LN(J27/1000)</f>
        <v>-2.0874737133771002</v>
      </c>
    </row>
    <row r="28" spans="1:14" ht="20.399999999999999" thickBot="1" x14ac:dyDescent="0.55000000000000004">
      <c r="A28" s="31"/>
      <c r="B28" s="1" t="s">
        <v>38</v>
      </c>
      <c r="C28" s="40" t="s">
        <v>75</v>
      </c>
      <c r="D28" s="41"/>
      <c r="E28" s="89">
        <v>100</v>
      </c>
      <c r="F28" s="78">
        <v>-5.1531290000000002E-3</v>
      </c>
      <c r="G28" s="90">
        <f>E28*F28</f>
        <v>-0.51531290000000007</v>
      </c>
      <c r="J28" s="12"/>
      <c r="L28" t="s">
        <v>91</v>
      </c>
    </row>
    <row r="29" spans="1:14" ht="20.399999999999999" thickBot="1" x14ac:dyDescent="0.55000000000000004">
      <c r="A29" s="29" t="s">
        <v>39</v>
      </c>
      <c r="B29" s="1" t="s">
        <v>66</v>
      </c>
      <c r="C29" s="46" t="s">
        <v>26</v>
      </c>
      <c r="D29" s="2" t="s">
        <v>40</v>
      </c>
      <c r="E29" s="87">
        <f>N29</f>
        <v>1.2152094362519237</v>
      </c>
      <c r="F29" s="76">
        <v>-0.21438663999999999</v>
      </c>
      <c r="G29" s="79">
        <f t="shared" si="0"/>
        <v>-0.26052466793434409</v>
      </c>
      <c r="I29" t="s">
        <v>105</v>
      </c>
      <c r="J29" s="13">
        <v>3371000</v>
      </c>
      <c r="K29" t="s">
        <v>94</v>
      </c>
      <c r="L29" t="s">
        <v>106</v>
      </c>
      <c r="M29" t="s">
        <v>77</v>
      </c>
      <c r="N29" s="4">
        <f>LN(J29/1000/1000)</f>
        <v>1.2152094362519237</v>
      </c>
    </row>
    <row r="30" spans="1:14" ht="20.399999999999999" thickBot="1" x14ac:dyDescent="0.55000000000000004">
      <c r="A30" s="30"/>
      <c r="B30" s="1" t="s">
        <v>67</v>
      </c>
      <c r="C30" s="47"/>
      <c r="D30" s="2" t="s">
        <v>41</v>
      </c>
      <c r="E30" s="87">
        <f>N30</f>
        <v>1.3775058550868113</v>
      </c>
      <c r="F30" s="76">
        <v>1.1192759000000001</v>
      </c>
      <c r="G30" s="79">
        <f t="shared" si="0"/>
        <v>1.5418091057075605</v>
      </c>
      <c r="I30" t="s">
        <v>107</v>
      </c>
      <c r="J30" s="13">
        <v>3965000</v>
      </c>
      <c r="K30" t="s">
        <v>94</v>
      </c>
      <c r="L30" t="s">
        <v>108</v>
      </c>
      <c r="M30" t="s">
        <v>77</v>
      </c>
      <c r="N30" s="4">
        <f>LN(J30/1000/1000)</f>
        <v>1.3775058550868113</v>
      </c>
    </row>
    <row r="31" spans="1:14" ht="27" thickBot="1" x14ac:dyDescent="0.55000000000000004">
      <c r="A31" s="30"/>
      <c r="B31" s="1" t="s">
        <v>68</v>
      </c>
      <c r="C31" s="48" t="s">
        <v>42</v>
      </c>
      <c r="D31" s="49"/>
      <c r="E31" s="91">
        <f>E29*E30</f>
        <v>1.673958113593768</v>
      </c>
      <c r="F31" s="76">
        <v>-0.11420461</v>
      </c>
      <c r="G31" s="79">
        <f t="shared" si="0"/>
        <v>-0.19117373351931197</v>
      </c>
      <c r="J31" s="14"/>
    </row>
    <row r="32" spans="1:14" ht="20.399999999999999" thickBot="1" x14ac:dyDescent="0.55000000000000004">
      <c r="A32" s="31"/>
      <c r="B32" s="1" t="s">
        <v>69</v>
      </c>
      <c r="C32" s="40" t="s">
        <v>26</v>
      </c>
      <c r="D32" s="41"/>
      <c r="E32" s="87">
        <f>N32</f>
        <v>-2.1079644806130742</v>
      </c>
      <c r="F32" s="76">
        <v>-5.5449900000000003E-2</v>
      </c>
      <c r="G32" s="79">
        <f t="shared" si="0"/>
        <v>0.1168864196535469</v>
      </c>
      <c r="I32" s="4" t="s">
        <v>109</v>
      </c>
      <c r="J32" s="13">
        <v>121485</v>
      </c>
      <c r="K32" s="4" t="s">
        <v>94</v>
      </c>
      <c r="L32" t="s">
        <v>110</v>
      </c>
      <c r="M32" t="s">
        <v>77</v>
      </c>
      <c r="N32" s="4">
        <f>LN(J32/1000/1000)</f>
        <v>-2.1079644806130742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1</v>
      </c>
      <c r="F33" s="80">
        <v>4.3731180000000001E-2</v>
      </c>
      <c r="G33" s="80">
        <f t="shared" si="0"/>
        <v>4.3731180000000001E-2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80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80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1</v>
      </c>
      <c r="F36" s="80">
        <v>0.38990543</v>
      </c>
      <c r="G36" s="80">
        <f t="shared" si="0"/>
        <v>0.38990543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81">
        <f t="shared" si="0"/>
        <v>0</v>
      </c>
    </row>
    <row r="38" spans="1:8" ht="20.399999999999999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79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79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0</v>
      </c>
      <c r="F40" s="76">
        <v>-0.37369059999999998</v>
      </c>
      <c r="G40" s="79">
        <f t="shared" si="0"/>
        <v>0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1</v>
      </c>
      <c r="F41" s="76">
        <v>-0.19410404000000001</v>
      </c>
      <c r="G41" s="79">
        <f t="shared" si="0"/>
        <v>-0.19410404000000001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79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79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79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79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1</v>
      </c>
      <c r="F46" s="82">
        <v>-0.15129909</v>
      </c>
      <c r="G46" s="92">
        <f t="shared" si="0"/>
        <v>-0.15129909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93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3</v>
      </c>
      <c r="F48" s="76">
        <v>4.7296100000000004E-3</v>
      </c>
      <c r="G48" s="79">
        <f t="shared" si="0"/>
        <v>1.4188830000000001E-2</v>
      </c>
    </row>
    <row r="49" spans="1:14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79">
        <f t="shared" si="0"/>
        <v>0</v>
      </c>
      <c r="N49" s="7"/>
    </row>
    <row r="50" spans="1:14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79">
        <f t="shared" si="0"/>
        <v>0</v>
      </c>
    </row>
    <row r="51" spans="1:14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79">
        <f t="shared" si="0"/>
        <v>0</v>
      </c>
    </row>
    <row r="52" spans="1:14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79">
        <f t="shared" si="0"/>
        <v>0</v>
      </c>
    </row>
    <row r="53" spans="1:14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79">
        <f t="shared" si="0"/>
        <v>0</v>
      </c>
    </row>
    <row r="54" spans="1:14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79">
        <f t="shared" si="0"/>
        <v>0</v>
      </c>
    </row>
    <row r="55" spans="1:14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79">
        <f t="shared" si="0"/>
        <v>0</v>
      </c>
    </row>
    <row r="56" spans="1:14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8.336488000149366</v>
      </c>
    </row>
    <row r="57" spans="1:14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4173.4069689581493</v>
      </c>
    </row>
    <row r="59" spans="1:14" x14ac:dyDescent="0.5">
      <c r="G59" s="86"/>
    </row>
  </sheetData>
  <mergeCells count="73">
    <mergeCell ref="G46:G47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:A3"/>
    <mergeCell ref="B2:B3"/>
    <mergeCell ref="C2:D3"/>
    <mergeCell ref="A4:B4"/>
    <mergeCell ref="C4:D4"/>
    <mergeCell ref="A18:A20"/>
    <mergeCell ref="C18:D18"/>
    <mergeCell ref="C19:D19"/>
    <mergeCell ref="C20:D20"/>
    <mergeCell ref="C25:D25"/>
    <mergeCell ref="A21:A25"/>
    <mergeCell ref="C21:D21"/>
    <mergeCell ref="C22:D22"/>
    <mergeCell ref="C23:D23"/>
    <mergeCell ref="C24:D24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E46:E47"/>
    <mergeCell ref="F46:F47"/>
    <mergeCell ref="C47:D4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B1:G1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  <mergeCell ref="A46:A47"/>
    <mergeCell ref="B46:B47"/>
    <mergeCell ref="C46:D4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94AD-C020-4C7B-BDB0-21956A3C8683}">
  <dimension ref="A1:N59"/>
  <sheetViews>
    <sheetView view="pageBreakPreview" topLeftCell="A19" zoomScaleNormal="100" zoomScaleSheetLayoutView="100" workbookViewId="0">
      <selection activeCell="G28" sqref="G28"/>
    </sheetView>
  </sheetViews>
  <sheetFormatPr defaultRowHeight="19.8" x14ac:dyDescent="0.5"/>
  <cols>
    <col min="1" max="1" width="13.26953125" style="3" customWidth="1"/>
    <col min="2" max="2" width="16.7265625" style="3" customWidth="1"/>
    <col min="3" max="3" width="9.08984375" style="3" bestFit="1" customWidth="1"/>
    <col min="4" max="4" width="6.6328125" style="3" customWidth="1"/>
    <col min="5" max="5" width="7.90625" style="74" customWidth="1"/>
    <col min="6" max="6" width="11.1796875" style="74" bestFit="1" customWidth="1"/>
    <col min="7" max="7" width="9.36328125" style="74" customWidth="1"/>
    <col min="9" max="9" width="12.54296875" bestFit="1" customWidth="1"/>
    <col min="10" max="11" width="12.54296875" customWidth="1"/>
    <col min="12" max="12" width="23.36328125" bestFit="1" customWidth="1"/>
    <col min="13" max="13" width="7.453125" bestFit="1" customWidth="1"/>
  </cols>
  <sheetData>
    <row r="1" spans="1:7" ht="94.2" customHeight="1" thickBot="1" x14ac:dyDescent="0.55000000000000004">
      <c r="A1" s="3" t="s">
        <v>81</v>
      </c>
      <c r="B1" s="17" t="s">
        <v>120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96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96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96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96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96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96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1</v>
      </c>
      <c r="F11" s="76">
        <v>1.2522333000000001</v>
      </c>
      <c r="G11" s="96">
        <f t="shared" si="0"/>
        <v>1.2522333000000001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96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96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96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96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96">
        <f t="shared" si="0"/>
        <v>0</v>
      </c>
    </row>
    <row r="17" spans="1:14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9</v>
      </c>
      <c r="F17" s="76">
        <v>4.7209499999999998E-3</v>
      </c>
      <c r="G17" s="96">
        <f t="shared" si="0"/>
        <v>4.248855E-2</v>
      </c>
    </row>
    <row r="18" spans="1:14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0</v>
      </c>
      <c r="F18" s="77">
        <v>0</v>
      </c>
      <c r="G18" s="96">
        <f t="shared" si="0"/>
        <v>0</v>
      </c>
    </row>
    <row r="19" spans="1:14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96">
        <f t="shared" si="0"/>
        <v>0</v>
      </c>
    </row>
    <row r="20" spans="1:14" ht="20.399999999999999" thickBot="1" x14ac:dyDescent="0.55000000000000004">
      <c r="A20" s="31"/>
      <c r="B20" s="1" t="s">
        <v>30</v>
      </c>
      <c r="C20" s="36"/>
      <c r="D20" s="37"/>
      <c r="E20" s="67">
        <v>1</v>
      </c>
      <c r="F20" s="76">
        <v>0.15292344999999999</v>
      </c>
      <c r="G20" s="96">
        <f t="shared" si="0"/>
        <v>0.15292344999999999</v>
      </c>
    </row>
    <row r="21" spans="1:14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96">
        <f t="shared" si="0"/>
        <v>-0.23761544000000001</v>
      </c>
    </row>
    <row r="22" spans="1:14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1</v>
      </c>
      <c r="F22" s="76">
        <v>-0.29953837</v>
      </c>
      <c r="G22" s="96">
        <f t="shared" si="0"/>
        <v>-0.29953837</v>
      </c>
    </row>
    <row r="23" spans="1:14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96">
        <f t="shared" si="0"/>
        <v>0</v>
      </c>
    </row>
    <row r="24" spans="1:14" ht="20.399999999999999" thickBot="1" x14ac:dyDescent="0.55000000000000004">
      <c r="A24" s="30"/>
      <c r="B24" s="1" t="s">
        <v>35</v>
      </c>
      <c r="C24" s="38"/>
      <c r="D24" s="39"/>
      <c r="E24" s="67">
        <v>1</v>
      </c>
      <c r="F24" s="76">
        <v>-9.1184280000000006E-2</v>
      </c>
      <c r="G24" s="96">
        <f t="shared" si="0"/>
        <v>-9.1184280000000006E-2</v>
      </c>
    </row>
    <row r="25" spans="1:14" ht="20.399999999999999" thickBot="1" x14ac:dyDescent="0.55000000000000004">
      <c r="A25" s="31"/>
      <c r="B25" s="1" t="s">
        <v>36</v>
      </c>
      <c r="C25" s="36"/>
      <c r="D25" s="37"/>
      <c r="E25" s="67">
        <v>1</v>
      </c>
      <c r="F25" s="76">
        <v>-0.11538377</v>
      </c>
      <c r="G25" s="96">
        <f t="shared" si="0"/>
        <v>-0.11538377</v>
      </c>
    </row>
    <row r="26" spans="1:14" ht="20.399999999999999" thickBot="1" x14ac:dyDescent="0.55000000000000004">
      <c r="A26" s="29" t="s">
        <v>37</v>
      </c>
      <c r="B26" s="1" t="s">
        <v>88</v>
      </c>
      <c r="C26" s="42" t="s">
        <v>26</v>
      </c>
      <c r="D26" s="43"/>
      <c r="E26" s="68">
        <v>122</v>
      </c>
      <c r="F26" s="76">
        <v>-5.1968489999999999E-2</v>
      </c>
      <c r="G26" s="97">
        <f>LN(E26/1000)*F26</f>
        <v>0.1093278915152206</v>
      </c>
      <c r="N26" s="4"/>
    </row>
    <row r="27" spans="1:14" ht="20.399999999999999" thickBot="1" x14ac:dyDescent="0.55000000000000004">
      <c r="A27" s="30"/>
      <c r="B27" s="1" t="s">
        <v>89</v>
      </c>
      <c r="C27" s="44"/>
      <c r="D27" s="45"/>
      <c r="E27" s="68">
        <v>124</v>
      </c>
      <c r="F27" s="76">
        <v>-0.42299170000000003</v>
      </c>
      <c r="G27" s="97">
        <f>LN(E27/1000)*F27</f>
        <v>0.88298405472669239</v>
      </c>
      <c r="N27" s="4"/>
    </row>
    <row r="28" spans="1:14" ht="20.399999999999999" thickBot="1" x14ac:dyDescent="0.55000000000000004">
      <c r="A28" s="31"/>
      <c r="B28" s="1" t="s">
        <v>38</v>
      </c>
      <c r="C28" s="40" t="s">
        <v>75</v>
      </c>
      <c r="D28" s="41"/>
      <c r="E28" s="67">
        <v>100</v>
      </c>
      <c r="F28" s="78">
        <v>-5.1531290000000002E-3</v>
      </c>
      <c r="G28" s="102">
        <f>E28*F28</f>
        <v>-0.51531290000000007</v>
      </c>
    </row>
    <row r="29" spans="1:14" ht="20.399999999999999" thickBot="1" x14ac:dyDescent="0.55000000000000004">
      <c r="A29" s="29" t="s">
        <v>39</v>
      </c>
      <c r="B29" s="1" t="s">
        <v>118</v>
      </c>
      <c r="C29" s="46" t="s">
        <v>26</v>
      </c>
      <c r="D29" s="2" t="s">
        <v>40</v>
      </c>
      <c r="E29" s="68">
        <v>3371000</v>
      </c>
      <c r="F29" s="76">
        <v>-0.21438663999999999</v>
      </c>
      <c r="G29" s="96">
        <f>LN(E29/1000/1000)*F29</f>
        <v>-0.26052466793434409</v>
      </c>
      <c r="N29" s="4"/>
    </row>
    <row r="30" spans="1:14" ht="20.399999999999999" thickBot="1" x14ac:dyDescent="0.55000000000000004">
      <c r="A30" s="30"/>
      <c r="B30" s="1" t="s">
        <v>119</v>
      </c>
      <c r="C30" s="47"/>
      <c r="D30" s="2" t="s">
        <v>41</v>
      </c>
      <c r="E30" s="68">
        <v>3965000</v>
      </c>
      <c r="F30" s="76">
        <v>1.1192759000000001</v>
      </c>
      <c r="G30" s="96">
        <f>LN(E30/1000/1000)*F30</f>
        <v>1.5418091057075605</v>
      </c>
      <c r="N30" s="4"/>
    </row>
    <row r="31" spans="1:14" ht="24.6" thickBot="1" x14ac:dyDescent="0.55000000000000004">
      <c r="A31" s="30"/>
      <c r="B31" s="1" t="s">
        <v>78</v>
      </c>
      <c r="C31" s="48" t="s">
        <v>90</v>
      </c>
      <c r="D31" s="49"/>
      <c r="E31" s="69">
        <f>ROUND(LN(E29/1000/1000)*LN(E30/1000/1000),3)</f>
        <v>1.6739999999999999</v>
      </c>
      <c r="F31" s="76">
        <v>-0.11420461</v>
      </c>
      <c r="G31" s="96">
        <f>E31*F31</f>
        <v>-0.19117851713999998</v>
      </c>
    </row>
    <row r="32" spans="1:14" ht="20.399999999999999" thickBot="1" x14ac:dyDescent="0.55000000000000004">
      <c r="A32" s="31"/>
      <c r="B32" s="1" t="s">
        <v>79</v>
      </c>
      <c r="C32" s="40" t="s">
        <v>26</v>
      </c>
      <c r="D32" s="41"/>
      <c r="E32" s="68">
        <v>121485</v>
      </c>
      <c r="F32" s="76">
        <v>-5.5449900000000003E-2</v>
      </c>
      <c r="G32" s="96">
        <f>LN(E32/1000/1000)*F32</f>
        <v>0.1168864196535469</v>
      </c>
      <c r="I32" s="4"/>
      <c r="J32" s="4"/>
      <c r="K32" s="4"/>
      <c r="N32" s="4"/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1</v>
      </c>
      <c r="F33" s="80">
        <v>4.3731180000000001E-2</v>
      </c>
      <c r="G33" s="98">
        <f t="shared" si="0"/>
        <v>4.3731180000000001E-2</v>
      </c>
    </row>
    <row r="34" spans="1:8" ht="20.399999999999999" thickBot="1" x14ac:dyDescent="0.55000000000000004">
      <c r="A34" s="31"/>
      <c r="B34" s="15" t="s">
        <v>86</v>
      </c>
      <c r="C34" s="52" t="s">
        <v>13</v>
      </c>
      <c r="D34" s="53"/>
      <c r="E34" s="70">
        <v>1</v>
      </c>
      <c r="F34" s="80">
        <v>-0.56631036999999995</v>
      </c>
      <c r="G34" s="98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98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1</v>
      </c>
      <c r="F36" s="80">
        <v>0.38990543</v>
      </c>
      <c r="G36" s="98">
        <f t="shared" si="0"/>
        <v>0.38990543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99">
        <f t="shared" si="0"/>
        <v>0</v>
      </c>
    </row>
    <row r="38" spans="1:8" ht="20.399999999999999" customHeight="1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96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96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0</v>
      </c>
      <c r="F40" s="76">
        <v>-0.37369059999999998</v>
      </c>
      <c r="G40" s="96">
        <f t="shared" si="0"/>
        <v>0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1</v>
      </c>
      <c r="F41" s="76">
        <v>-0.19410404000000001</v>
      </c>
      <c r="G41" s="96">
        <f t="shared" si="0"/>
        <v>-0.19410404000000001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96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96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96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96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1</v>
      </c>
      <c r="F46" s="82">
        <v>-0.15129909</v>
      </c>
      <c r="G46" s="100">
        <f t="shared" si="0"/>
        <v>-0.15129909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101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3</v>
      </c>
      <c r="F48" s="76">
        <v>4.7296100000000004E-3</v>
      </c>
      <c r="G48" s="96">
        <f t="shared" si="0"/>
        <v>1.4188830000000001E-2</v>
      </c>
    </row>
    <row r="49" spans="1:14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96">
        <f t="shared" si="0"/>
        <v>0</v>
      </c>
      <c r="N49" s="7"/>
    </row>
    <row r="50" spans="1:14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96">
        <f t="shared" si="0"/>
        <v>0</v>
      </c>
    </row>
    <row r="51" spans="1:14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96">
        <f t="shared" si="0"/>
        <v>0</v>
      </c>
    </row>
    <row r="52" spans="1:14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96">
        <f t="shared" si="0"/>
        <v>0</v>
      </c>
    </row>
    <row r="53" spans="1:14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96">
        <f t="shared" si="0"/>
        <v>0</v>
      </c>
    </row>
    <row r="54" spans="1:14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96">
        <f t="shared" si="0"/>
        <v>0</v>
      </c>
    </row>
    <row r="55" spans="1:14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96">
        <f t="shared" si="0"/>
        <v>0</v>
      </c>
    </row>
    <row r="56" spans="1:14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8.3364832165286789</v>
      </c>
    </row>
    <row r="57" spans="1:14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4173.3870050099868</v>
      </c>
    </row>
    <row r="59" spans="1:14" x14ac:dyDescent="0.5">
      <c r="G59" s="86"/>
    </row>
  </sheetData>
  <mergeCells count="73">
    <mergeCell ref="G46:G47"/>
    <mergeCell ref="B1:G1"/>
    <mergeCell ref="A2:A3"/>
    <mergeCell ref="B2:B3"/>
    <mergeCell ref="C2:D3"/>
    <mergeCell ref="A4:B4"/>
    <mergeCell ref="C4:D4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46:A47"/>
    <mergeCell ref="B46:B47"/>
    <mergeCell ref="C46:D46"/>
    <mergeCell ref="E46:E47"/>
    <mergeCell ref="F46:F47"/>
    <mergeCell ref="C47:D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0E46-524D-43A3-9E0A-0A7ED2574E27}">
  <dimension ref="A1:N59"/>
  <sheetViews>
    <sheetView view="pageBreakPreview" zoomScaleNormal="100" zoomScaleSheetLayoutView="100" workbookViewId="0">
      <pane ySplit="1" topLeftCell="A2" activePane="bottomLeft" state="frozen"/>
      <selection pane="bottomLeft" activeCell="G32" sqref="G32"/>
    </sheetView>
  </sheetViews>
  <sheetFormatPr defaultRowHeight="19.8" x14ac:dyDescent="0.5"/>
  <cols>
    <col min="1" max="1" width="15.08984375" style="3" bestFit="1" customWidth="1"/>
    <col min="2" max="2" width="16.36328125" style="3" customWidth="1"/>
    <col min="3" max="3" width="9.08984375" style="3" bestFit="1" customWidth="1"/>
    <col min="4" max="4" width="6.6328125" style="3" customWidth="1"/>
    <col min="5" max="5" width="7" style="74" customWidth="1"/>
    <col min="6" max="6" width="11.36328125" style="74" customWidth="1"/>
    <col min="7" max="7" width="9.6328125" style="74" customWidth="1"/>
    <col min="9" max="9" width="12.54296875" bestFit="1" customWidth="1"/>
    <col min="10" max="10" width="12.54296875" customWidth="1"/>
    <col min="11" max="11" width="6.81640625" bestFit="1" customWidth="1"/>
    <col min="12" max="12" width="21.26953125" bestFit="1" customWidth="1"/>
    <col min="13" max="13" width="2.36328125" bestFit="1" customWidth="1"/>
  </cols>
  <sheetData>
    <row r="1" spans="1:7" ht="106.8" customHeight="1" thickBot="1" x14ac:dyDescent="0.55000000000000004">
      <c r="A1" s="3" t="s">
        <v>83</v>
      </c>
      <c r="B1" s="63" t="s">
        <v>121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96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96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96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96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96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96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0</v>
      </c>
      <c r="F11" s="76">
        <v>1.2522333000000001</v>
      </c>
      <c r="G11" s="96">
        <f t="shared" si="0"/>
        <v>0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1</v>
      </c>
      <c r="F12" s="76">
        <v>2.2011208999999998</v>
      </c>
      <c r="G12" s="96">
        <f t="shared" si="0"/>
        <v>2.2011208999999998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96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96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96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96">
        <f t="shared" si="0"/>
        <v>0</v>
      </c>
    </row>
    <row r="17" spans="1:14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6</v>
      </c>
      <c r="F17" s="76">
        <v>4.7209499999999998E-3</v>
      </c>
      <c r="G17" s="96">
        <f t="shared" si="0"/>
        <v>2.8325699999999999E-2</v>
      </c>
    </row>
    <row r="18" spans="1:14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1</v>
      </c>
      <c r="F18" s="77">
        <v>0</v>
      </c>
      <c r="G18" s="96">
        <f t="shared" si="0"/>
        <v>0</v>
      </c>
    </row>
    <row r="19" spans="1:14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96">
        <f t="shared" si="0"/>
        <v>0</v>
      </c>
    </row>
    <row r="20" spans="1:14" ht="20.399999999999999" thickBot="1" x14ac:dyDescent="0.55000000000000004">
      <c r="A20" s="31"/>
      <c r="B20" s="1" t="s">
        <v>30</v>
      </c>
      <c r="C20" s="36"/>
      <c r="D20" s="37"/>
      <c r="E20" s="67">
        <v>0</v>
      </c>
      <c r="F20" s="76">
        <v>0.15292344999999999</v>
      </c>
      <c r="G20" s="96">
        <f t="shared" si="0"/>
        <v>0</v>
      </c>
    </row>
    <row r="21" spans="1:14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96">
        <f t="shared" si="0"/>
        <v>-0.23761544000000001</v>
      </c>
    </row>
    <row r="22" spans="1:14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0</v>
      </c>
      <c r="F22" s="76">
        <v>-0.29953837</v>
      </c>
      <c r="G22" s="96">
        <f t="shared" si="0"/>
        <v>0</v>
      </c>
    </row>
    <row r="23" spans="1:14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96">
        <f t="shared" si="0"/>
        <v>0</v>
      </c>
      <c r="I23" t="s">
        <v>99</v>
      </c>
    </row>
    <row r="24" spans="1:14" ht="20.399999999999999" thickBot="1" x14ac:dyDescent="0.55000000000000004">
      <c r="A24" s="30"/>
      <c r="B24" s="1" t="s">
        <v>35</v>
      </c>
      <c r="C24" s="38"/>
      <c r="D24" s="39"/>
      <c r="E24" s="67">
        <v>0</v>
      </c>
      <c r="F24" s="76">
        <v>-9.1184280000000006E-2</v>
      </c>
      <c r="G24" s="96">
        <f t="shared" si="0"/>
        <v>0</v>
      </c>
      <c r="J24" s="10" t="s">
        <v>96</v>
      </c>
      <c r="L24" t="s">
        <v>100</v>
      </c>
    </row>
    <row r="25" spans="1:14" ht="20.399999999999999" thickBot="1" x14ac:dyDescent="0.55000000000000004">
      <c r="A25" s="31"/>
      <c r="B25" s="1" t="s">
        <v>36</v>
      </c>
      <c r="C25" s="36"/>
      <c r="D25" s="37"/>
      <c r="E25" s="67">
        <v>0</v>
      </c>
      <c r="F25" s="76">
        <v>-0.11538377</v>
      </c>
      <c r="G25" s="96">
        <f t="shared" si="0"/>
        <v>0</v>
      </c>
      <c r="J25" s="10" t="s">
        <v>95</v>
      </c>
      <c r="L25" t="s">
        <v>95</v>
      </c>
    </row>
    <row r="26" spans="1:14" ht="20.399999999999999" thickBot="1" x14ac:dyDescent="0.55000000000000004">
      <c r="A26" s="29" t="s">
        <v>37</v>
      </c>
      <c r="B26" s="1" t="s">
        <v>84</v>
      </c>
      <c r="C26" s="42" t="s">
        <v>26</v>
      </c>
      <c r="D26" s="43"/>
      <c r="E26" s="103">
        <f>N26</f>
        <v>2.767073541551671</v>
      </c>
      <c r="F26" s="76">
        <v>-5.1968489999999999E-2</v>
      </c>
      <c r="G26" s="97">
        <f>E26*F26</f>
        <v>-0.1438006336733926</v>
      </c>
      <c r="I26" t="s">
        <v>101</v>
      </c>
      <c r="J26" s="13">
        <v>15912</v>
      </c>
      <c r="K26" t="s">
        <v>92</v>
      </c>
      <c r="L26" t="s">
        <v>102</v>
      </c>
      <c r="M26" t="s">
        <v>77</v>
      </c>
      <c r="N26" s="4">
        <f>LN(J26/1000)</f>
        <v>2.767073541551671</v>
      </c>
    </row>
    <row r="27" spans="1:14" ht="20.399999999999999" thickBot="1" x14ac:dyDescent="0.55000000000000004">
      <c r="A27" s="30"/>
      <c r="B27" s="1" t="s">
        <v>65</v>
      </c>
      <c r="C27" s="44"/>
      <c r="D27" s="45"/>
      <c r="E27" s="103">
        <f>N27</f>
        <v>1.675600114687769</v>
      </c>
      <c r="F27" s="76">
        <v>-0.42299170000000003</v>
      </c>
      <c r="G27" s="96">
        <f>E27*F27</f>
        <v>-0.7087649410319744</v>
      </c>
      <c r="I27" t="s">
        <v>103</v>
      </c>
      <c r="J27" s="13">
        <v>5342</v>
      </c>
      <c r="K27" t="s">
        <v>93</v>
      </c>
      <c r="L27" t="s">
        <v>104</v>
      </c>
      <c r="M27" t="s">
        <v>77</v>
      </c>
      <c r="N27" s="4">
        <f>LN(J27/1000)</f>
        <v>1.675600114687769</v>
      </c>
    </row>
    <row r="28" spans="1:14" ht="20.399999999999999" thickBot="1" x14ac:dyDescent="0.55000000000000004">
      <c r="A28" s="31"/>
      <c r="B28" s="1" t="s">
        <v>38</v>
      </c>
      <c r="C28" s="40" t="s">
        <v>75</v>
      </c>
      <c r="D28" s="41"/>
      <c r="E28" s="67">
        <v>98</v>
      </c>
      <c r="F28" s="78">
        <v>-5.1531290000000002E-3</v>
      </c>
      <c r="G28" s="102">
        <f>E28*F28</f>
        <v>-0.50500664200000001</v>
      </c>
      <c r="J28" s="12"/>
      <c r="L28" t="s">
        <v>91</v>
      </c>
    </row>
    <row r="29" spans="1:14" ht="20.399999999999999" thickBot="1" x14ac:dyDescent="0.55000000000000004">
      <c r="A29" s="29" t="s">
        <v>39</v>
      </c>
      <c r="B29" s="1" t="s">
        <v>66</v>
      </c>
      <c r="C29" s="46" t="s">
        <v>26</v>
      </c>
      <c r="D29" s="2" t="s">
        <v>40</v>
      </c>
      <c r="E29" s="103">
        <f>N29</f>
        <v>1.6094379124341003</v>
      </c>
      <c r="F29" s="76">
        <v>-0.21438663999999999</v>
      </c>
      <c r="G29" s="96">
        <f t="shared" si="0"/>
        <v>-0.34504198633536098</v>
      </c>
      <c r="I29" t="s">
        <v>105</v>
      </c>
      <c r="J29" s="13">
        <v>5000000</v>
      </c>
      <c r="K29" t="s">
        <v>94</v>
      </c>
      <c r="L29" t="s">
        <v>106</v>
      </c>
      <c r="M29" t="s">
        <v>77</v>
      </c>
      <c r="N29" s="4">
        <f>LN(J29/1000/1000)</f>
        <v>1.6094379124341003</v>
      </c>
    </row>
    <row r="30" spans="1:14" ht="20.399999999999999" thickBot="1" x14ac:dyDescent="0.55000000000000004">
      <c r="A30" s="30"/>
      <c r="B30" s="1" t="s">
        <v>67</v>
      </c>
      <c r="C30" s="47"/>
      <c r="D30" s="2" t="s">
        <v>41</v>
      </c>
      <c r="E30" s="103">
        <f>N30</f>
        <v>3.4762739322113898</v>
      </c>
      <c r="F30" s="76">
        <v>1.1192759000000001</v>
      </c>
      <c r="G30" s="96">
        <f t="shared" si="0"/>
        <v>3.8909096341224427</v>
      </c>
      <c r="I30" t="s">
        <v>107</v>
      </c>
      <c r="J30" s="13">
        <v>32339000</v>
      </c>
      <c r="K30" t="s">
        <v>94</v>
      </c>
      <c r="L30" t="s">
        <v>108</v>
      </c>
      <c r="M30" t="s">
        <v>77</v>
      </c>
      <c r="N30" s="4">
        <f>LN(J30/1000/1000)</f>
        <v>3.4762739322113898</v>
      </c>
    </row>
    <row r="31" spans="1:14" ht="27" thickBot="1" x14ac:dyDescent="0.55000000000000004">
      <c r="A31" s="30"/>
      <c r="B31" s="1" t="s">
        <v>68</v>
      </c>
      <c r="C31" s="48" t="s">
        <v>42</v>
      </c>
      <c r="D31" s="49"/>
      <c r="E31" s="69">
        <f>E29*E30</f>
        <v>5.5948470605073801</v>
      </c>
      <c r="F31" s="76">
        <v>-0.11420461</v>
      </c>
      <c r="G31" s="96">
        <f t="shared" si="0"/>
        <v>-0.63895732655489179</v>
      </c>
      <c r="J31" s="14"/>
    </row>
    <row r="32" spans="1:14" ht="20.399999999999999" thickBot="1" x14ac:dyDescent="0.55000000000000004">
      <c r="A32" s="31"/>
      <c r="B32" s="1" t="s">
        <v>69</v>
      </c>
      <c r="C32" s="40" t="s">
        <v>26</v>
      </c>
      <c r="D32" s="41"/>
      <c r="E32" s="103">
        <f>N32</f>
        <v>0.55118722432120681</v>
      </c>
      <c r="F32" s="76">
        <v>-5.5449900000000003E-2</v>
      </c>
      <c r="G32" s="96">
        <f t="shared" si="0"/>
        <v>-3.0563276469888486E-2</v>
      </c>
      <c r="I32" s="4" t="s">
        <v>109</v>
      </c>
      <c r="J32" s="13">
        <v>1735312</v>
      </c>
      <c r="K32" s="4" t="s">
        <v>94</v>
      </c>
      <c r="L32" t="s">
        <v>110</v>
      </c>
      <c r="M32" t="s">
        <v>77</v>
      </c>
      <c r="N32" s="4">
        <f>LN(J32/1000/1000)</f>
        <v>0.55118722432120681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0</v>
      </c>
      <c r="F33" s="80">
        <v>4.3731180000000001E-2</v>
      </c>
      <c r="G33" s="98">
        <f t="shared" si="0"/>
        <v>0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98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98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0</v>
      </c>
      <c r="F36" s="80">
        <v>0.38990543</v>
      </c>
      <c r="G36" s="98">
        <f t="shared" si="0"/>
        <v>0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99">
        <f t="shared" si="0"/>
        <v>0</v>
      </c>
    </row>
    <row r="38" spans="1:8" ht="20.399999999999999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96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1</v>
      </c>
      <c r="F39" s="76">
        <v>-0.51082079999999996</v>
      </c>
      <c r="G39" s="96">
        <f t="shared" si="0"/>
        <v>-0.51082079999999996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0</v>
      </c>
      <c r="F40" s="76">
        <v>-0.37369059999999998</v>
      </c>
      <c r="G40" s="96">
        <f t="shared" si="0"/>
        <v>0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96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96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96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96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96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0</v>
      </c>
      <c r="F46" s="82">
        <v>-0.15129909</v>
      </c>
      <c r="G46" s="100">
        <f t="shared" si="0"/>
        <v>0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101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1</v>
      </c>
      <c r="F48" s="76">
        <v>4.7296100000000004E-3</v>
      </c>
      <c r="G48" s="96">
        <f t="shared" si="0"/>
        <v>4.7296100000000004E-3</v>
      </c>
    </row>
    <row r="49" spans="1:14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96">
        <f t="shared" si="0"/>
        <v>0</v>
      </c>
      <c r="N49" s="7"/>
    </row>
    <row r="50" spans="1:14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96">
        <f t="shared" si="0"/>
        <v>0</v>
      </c>
    </row>
    <row r="51" spans="1:14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96">
        <f t="shared" si="0"/>
        <v>0</v>
      </c>
    </row>
    <row r="52" spans="1:14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96">
        <f t="shared" si="0"/>
        <v>0</v>
      </c>
    </row>
    <row r="53" spans="1:14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96">
        <f t="shared" si="0"/>
        <v>0</v>
      </c>
    </row>
    <row r="54" spans="1:14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96">
        <f t="shared" si="0"/>
        <v>0</v>
      </c>
    </row>
    <row r="55" spans="1:14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96">
        <f t="shared" si="0"/>
        <v>0</v>
      </c>
    </row>
    <row r="56" spans="1:14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8.8506608780569369</v>
      </c>
    </row>
    <row r="57" spans="1:14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6978.9997141386675</v>
      </c>
    </row>
    <row r="59" spans="1:14" x14ac:dyDescent="0.5">
      <c r="G59" s="86"/>
    </row>
  </sheetData>
  <mergeCells count="73">
    <mergeCell ref="G46:G47"/>
    <mergeCell ref="B1:G1"/>
    <mergeCell ref="A2:A3"/>
    <mergeCell ref="B2:B3"/>
    <mergeCell ref="C2:D3"/>
    <mergeCell ref="A4:B4"/>
    <mergeCell ref="C4:D4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46:A47"/>
    <mergeCell ref="B46:B47"/>
    <mergeCell ref="C46:D46"/>
    <mergeCell ref="E46:E47"/>
    <mergeCell ref="F46:F47"/>
    <mergeCell ref="C47:D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B2000-98C3-4FCA-8020-D38529694283}">
  <dimension ref="A1:L59"/>
  <sheetViews>
    <sheetView view="pageBreakPreview" zoomScaleNormal="100" zoomScaleSheetLayoutView="100" workbookViewId="0">
      <pane ySplit="3" topLeftCell="A31" activePane="bottomLeft" state="frozen"/>
      <selection pane="bottomLeft" activeCell="I2" sqref="I2"/>
    </sheetView>
  </sheetViews>
  <sheetFormatPr defaultRowHeight="19.8" x14ac:dyDescent="0.5"/>
  <cols>
    <col min="1" max="1" width="13.26953125" style="3" customWidth="1"/>
    <col min="2" max="2" width="17.1796875" style="3" customWidth="1"/>
    <col min="3" max="3" width="9.08984375" style="3" bestFit="1" customWidth="1"/>
    <col min="4" max="4" width="6.6328125" style="3" customWidth="1"/>
    <col min="5" max="5" width="9.1796875" style="74" customWidth="1"/>
    <col min="6" max="6" width="11.1796875" style="74" bestFit="1" customWidth="1"/>
    <col min="7" max="7" width="9.08984375" style="74" customWidth="1"/>
    <col min="9" max="9" width="12.54296875" bestFit="1" customWidth="1"/>
    <col min="10" max="10" width="23.36328125" bestFit="1" customWidth="1"/>
    <col min="11" max="11" width="7.453125" bestFit="1" customWidth="1"/>
  </cols>
  <sheetData>
    <row r="1" spans="1:7" ht="108.6" customHeight="1" thickBot="1" x14ac:dyDescent="0.55000000000000004">
      <c r="A1" s="3" t="s">
        <v>83</v>
      </c>
      <c r="B1" s="63" t="s">
        <v>121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79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79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79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79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79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79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0</v>
      </c>
      <c r="F11" s="76">
        <v>1.2522333000000001</v>
      </c>
      <c r="G11" s="79">
        <f t="shared" si="0"/>
        <v>0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1</v>
      </c>
      <c r="F12" s="76">
        <v>2.2011208999999998</v>
      </c>
      <c r="G12" s="79">
        <f t="shared" si="0"/>
        <v>2.2011208999999998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79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79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79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79">
        <f t="shared" si="0"/>
        <v>0</v>
      </c>
    </row>
    <row r="17" spans="1:12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6</v>
      </c>
      <c r="F17" s="76">
        <v>4.7209499999999998E-3</v>
      </c>
      <c r="G17" s="79">
        <f t="shared" si="0"/>
        <v>2.8325699999999999E-2</v>
      </c>
    </row>
    <row r="18" spans="1:12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1</v>
      </c>
      <c r="F18" s="77">
        <v>0</v>
      </c>
      <c r="G18" s="79">
        <f t="shared" si="0"/>
        <v>0</v>
      </c>
    </row>
    <row r="19" spans="1:12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79">
        <f t="shared" si="0"/>
        <v>0</v>
      </c>
    </row>
    <row r="20" spans="1:12" ht="20.399999999999999" thickBot="1" x14ac:dyDescent="0.55000000000000004">
      <c r="A20" s="31"/>
      <c r="B20" s="1" t="s">
        <v>30</v>
      </c>
      <c r="C20" s="36"/>
      <c r="D20" s="37"/>
      <c r="E20" s="67">
        <v>0</v>
      </c>
      <c r="F20" s="76">
        <v>0.15292344999999999</v>
      </c>
      <c r="G20" s="79">
        <f t="shared" si="0"/>
        <v>0</v>
      </c>
    </row>
    <row r="21" spans="1:12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79">
        <f t="shared" si="0"/>
        <v>-0.23761544000000001</v>
      </c>
    </row>
    <row r="22" spans="1:12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0</v>
      </c>
      <c r="F22" s="76">
        <v>-0.29953837</v>
      </c>
      <c r="G22" s="79">
        <f t="shared" si="0"/>
        <v>0</v>
      </c>
    </row>
    <row r="23" spans="1:12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79">
        <f t="shared" si="0"/>
        <v>0</v>
      </c>
    </row>
    <row r="24" spans="1:12" ht="20.399999999999999" thickBot="1" x14ac:dyDescent="0.55000000000000004">
      <c r="A24" s="30"/>
      <c r="B24" s="1" t="s">
        <v>35</v>
      </c>
      <c r="C24" s="38"/>
      <c r="D24" s="39"/>
      <c r="E24" s="67">
        <v>0</v>
      </c>
      <c r="F24" s="76">
        <v>-9.1184280000000006E-2</v>
      </c>
      <c r="G24" s="79">
        <f t="shared" si="0"/>
        <v>0</v>
      </c>
    </row>
    <row r="25" spans="1:12" ht="20.399999999999999" thickBot="1" x14ac:dyDescent="0.55000000000000004">
      <c r="A25" s="31"/>
      <c r="B25" s="1" t="s">
        <v>36</v>
      </c>
      <c r="C25" s="36"/>
      <c r="D25" s="37"/>
      <c r="E25" s="67">
        <v>0</v>
      </c>
      <c r="F25" s="76">
        <v>-0.11538377</v>
      </c>
      <c r="G25" s="79">
        <f t="shared" si="0"/>
        <v>0</v>
      </c>
    </row>
    <row r="26" spans="1:12" ht="20.399999999999999" thickBot="1" x14ac:dyDescent="0.55000000000000004">
      <c r="A26" s="29" t="s">
        <v>37</v>
      </c>
      <c r="B26" s="1" t="s">
        <v>84</v>
      </c>
      <c r="C26" s="42" t="s">
        <v>26</v>
      </c>
      <c r="D26" s="43"/>
      <c r="E26" s="68">
        <v>15912</v>
      </c>
      <c r="F26" s="76">
        <v>-5.1968489999999999E-2</v>
      </c>
      <c r="G26" s="88">
        <f>LN(E26/1000)*F26</f>
        <v>-0.1438006336733926</v>
      </c>
      <c r="I26" s="8"/>
      <c r="J26" s="8"/>
      <c r="K26" s="8"/>
      <c r="L26" s="9"/>
    </row>
    <row r="27" spans="1:12" ht="20.399999999999999" thickBot="1" x14ac:dyDescent="0.55000000000000004">
      <c r="A27" s="30"/>
      <c r="B27" s="1" t="s">
        <v>65</v>
      </c>
      <c r="C27" s="44"/>
      <c r="D27" s="45"/>
      <c r="E27" s="68">
        <v>5342</v>
      </c>
      <c r="F27" s="76">
        <v>-0.42299170000000003</v>
      </c>
      <c r="G27" s="88">
        <f>LN(E27/1000)*F27</f>
        <v>-0.7087649410319744</v>
      </c>
      <c r="I27" s="8"/>
      <c r="J27" s="8"/>
      <c r="K27" s="8"/>
      <c r="L27" s="9"/>
    </row>
    <row r="28" spans="1:12" ht="20.399999999999999" thickBot="1" x14ac:dyDescent="0.55000000000000004">
      <c r="A28" s="31"/>
      <c r="B28" s="1" t="s">
        <v>38</v>
      </c>
      <c r="C28" s="40" t="s">
        <v>75</v>
      </c>
      <c r="D28" s="41"/>
      <c r="E28" s="67">
        <v>98</v>
      </c>
      <c r="F28" s="76">
        <v>-5.1531290000000002E-3</v>
      </c>
      <c r="G28" s="90">
        <f>E28*F28</f>
        <v>-0.50500664200000001</v>
      </c>
      <c r="I28" s="8"/>
      <c r="J28" s="8"/>
      <c r="K28" s="8"/>
      <c r="L28" s="8"/>
    </row>
    <row r="29" spans="1:12" ht="20.399999999999999" thickBot="1" x14ac:dyDescent="0.55000000000000004">
      <c r="A29" s="29" t="s">
        <v>39</v>
      </c>
      <c r="B29" s="1" t="s">
        <v>118</v>
      </c>
      <c r="C29" s="46" t="s">
        <v>26</v>
      </c>
      <c r="D29" s="2" t="s">
        <v>40</v>
      </c>
      <c r="E29" s="68">
        <v>5000000</v>
      </c>
      <c r="F29" s="76">
        <v>-0.21438663999999999</v>
      </c>
      <c r="G29" s="79">
        <f>LN(E29/1000/1000)*F29</f>
        <v>-0.34504198633536098</v>
      </c>
      <c r="I29" s="8"/>
      <c r="J29" s="8"/>
      <c r="K29" s="8"/>
      <c r="L29" s="9"/>
    </row>
    <row r="30" spans="1:12" ht="20.399999999999999" thickBot="1" x14ac:dyDescent="0.55000000000000004">
      <c r="A30" s="30"/>
      <c r="B30" s="1" t="s">
        <v>119</v>
      </c>
      <c r="C30" s="47"/>
      <c r="D30" s="2" t="s">
        <v>41</v>
      </c>
      <c r="E30" s="68">
        <v>32339000</v>
      </c>
      <c r="F30" s="76">
        <v>1.1192759000000001</v>
      </c>
      <c r="G30" s="79">
        <f>LN(E30/1000/1000)*F30</f>
        <v>3.8909096341224427</v>
      </c>
      <c r="I30" s="8"/>
      <c r="J30" s="8"/>
      <c r="K30" s="8"/>
      <c r="L30" s="9"/>
    </row>
    <row r="31" spans="1:12" ht="27" thickBot="1" x14ac:dyDescent="0.55000000000000004">
      <c r="A31" s="30"/>
      <c r="B31" s="1" t="s">
        <v>68</v>
      </c>
      <c r="C31" s="48" t="s">
        <v>90</v>
      </c>
      <c r="D31" s="49"/>
      <c r="E31" s="69">
        <f>ROUND(LN(E29/1000/1000)*LN(E30/1000/1000),3)</f>
        <v>5.5949999999999998</v>
      </c>
      <c r="F31" s="76">
        <v>-0.11420461</v>
      </c>
      <c r="G31" s="79">
        <f>E31*F31</f>
        <v>-0.63897479294999993</v>
      </c>
      <c r="I31" s="8"/>
      <c r="J31" s="8"/>
      <c r="K31" s="8"/>
      <c r="L31" s="8"/>
    </row>
    <row r="32" spans="1:12" ht="21" customHeight="1" thickBot="1" x14ac:dyDescent="0.55000000000000004">
      <c r="A32" s="31"/>
      <c r="B32" s="1" t="s">
        <v>79</v>
      </c>
      <c r="C32" s="40" t="s">
        <v>26</v>
      </c>
      <c r="D32" s="41"/>
      <c r="E32" s="68">
        <v>1735312</v>
      </c>
      <c r="F32" s="76">
        <v>-5.5449900000000003E-2</v>
      </c>
      <c r="G32" s="79">
        <f>LN(E32/1000/1000)*F32</f>
        <v>-3.0563276469888486E-2</v>
      </c>
      <c r="I32" s="9"/>
      <c r="J32" s="8"/>
      <c r="K32" s="8"/>
      <c r="L32" s="9"/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0</v>
      </c>
      <c r="F33" s="80">
        <v>4.3731180000000001E-2</v>
      </c>
      <c r="G33" s="80">
        <f t="shared" si="0"/>
        <v>0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80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80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0</v>
      </c>
      <c r="F36" s="80">
        <v>0.38990543</v>
      </c>
      <c r="G36" s="80">
        <f t="shared" si="0"/>
        <v>0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81">
        <f t="shared" si="0"/>
        <v>0</v>
      </c>
    </row>
    <row r="38" spans="1:8" ht="20.399999999999999" customHeight="1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79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1</v>
      </c>
      <c r="F39" s="76">
        <v>-0.51082079999999996</v>
      </c>
      <c r="G39" s="79">
        <f t="shared" si="0"/>
        <v>-0.51082079999999996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0</v>
      </c>
      <c r="F40" s="76">
        <v>-0.37369059999999998</v>
      </c>
      <c r="G40" s="79">
        <f t="shared" si="0"/>
        <v>0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79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79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79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79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79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0</v>
      </c>
      <c r="F46" s="82">
        <v>-0.15129909</v>
      </c>
      <c r="G46" s="92">
        <f t="shared" si="0"/>
        <v>0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93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1</v>
      </c>
      <c r="F48" s="76">
        <v>4.7296100000000004E-3</v>
      </c>
      <c r="G48" s="79">
        <f t="shared" si="0"/>
        <v>4.7296100000000004E-3</v>
      </c>
    </row>
    <row r="49" spans="1:12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79">
        <f t="shared" si="0"/>
        <v>0</v>
      </c>
      <c r="L49" s="7"/>
    </row>
    <row r="50" spans="1:12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79">
        <f t="shared" si="0"/>
        <v>0</v>
      </c>
    </row>
    <row r="51" spans="1:12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79">
        <f t="shared" si="0"/>
        <v>0</v>
      </c>
    </row>
    <row r="52" spans="1:12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79">
        <f t="shared" si="0"/>
        <v>0</v>
      </c>
    </row>
    <row r="53" spans="1:12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79">
        <f t="shared" si="0"/>
        <v>0</v>
      </c>
    </row>
    <row r="54" spans="1:12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79">
        <f t="shared" si="0"/>
        <v>0</v>
      </c>
    </row>
    <row r="55" spans="1:12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79">
        <f t="shared" si="0"/>
        <v>0</v>
      </c>
    </row>
    <row r="56" spans="1:12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8.850643411661828</v>
      </c>
    </row>
    <row r="57" spans="1:12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6978.8778172367483</v>
      </c>
    </row>
    <row r="59" spans="1:12" x14ac:dyDescent="0.5">
      <c r="G59" s="86"/>
    </row>
  </sheetData>
  <mergeCells count="73">
    <mergeCell ref="G46:G47"/>
    <mergeCell ref="B1:G1"/>
    <mergeCell ref="A2:A3"/>
    <mergeCell ref="B2:B3"/>
    <mergeCell ref="C2:D3"/>
    <mergeCell ref="A4:B4"/>
    <mergeCell ref="C4:D4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46:A47"/>
    <mergeCell ref="B46:B47"/>
    <mergeCell ref="C46:D46"/>
    <mergeCell ref="E46:E47"/>
    <mergeCell ref="F46:F47"/>
    <mergeCell ref="C47:D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BD92-3CD5-42BA-B83E-38D8B35E436C}">
  <dimension ref="A1:N59"/>
  <sheetViews>
    <sheetView view="pageBreakPreview" zoomScaleNormal="100" zoomScaleSheetLayoutView="100" workbookViewId="0">
      <pane ySplit="1" topLeftCell="A25" activePane="bottomLeft" state="frozen"/>
      <selection pane="bottomLeft" activeCell="G28" sqref="G28"/>
    </sheetView>
  </sheetViews>
  <sheetFormatPr defaultRowHeight="19.8" x14ac:dyDescent="0.5"/>
  <cols>
    <col min="1" max="1" width="15.08984375" style="3" bestFit="1" customWidth="1"/>
    <col min="2" max="2" width="16.36328125" style="3" customWidth="1"/>
    <col min="3" max="3" width="9.08984375" style="3" bestFit="1" customWidth="1"/>
    <col min="4" max="4" width="6.6328125" style="3" customWidth="1"/>
    <col min="5" max="5" width="7" style="74" customWidth="1"/>
    <col min="6" max="6" width="11.1796875" style="74" bestFit="1" customWidth="1"/>
    <col min="7" max="7" width="9.08984375" style="74" customWidth="1"/>
    <col min="9" max="9" width="12.54296875" bestFit="1" customWidth="1"/>
    <col min="10" max="11" width="12.54296875" customWidth="1"/>
    <col min="12" max="12" width="19.26953125" bestFit="1" customWidth="1"/>
    <col min="13" max="13" width="2.36328125" bestFit="1" customWidth="1"/>
  </cols>
  <sheetData>
    <row r="1" spans="1:7" ht="87" customHeight="1" thickBot="1" x14ac:dyDescent="0.55000000000000004">
      <c r="A1" s="3" t="s">
        <v>85</v>
      </c>
      <c r="B1" s="63" t="s">
        <v>122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65" t="s">
        <v>6</v>
      </c>
      <c r="F3" s="65" t="s">
        <v>7</v>
      </c>
      <c r="G3" s="65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96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96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96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96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96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96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0</v>
      </c>
      <c r="F11" s="76">
        <v>1.2522333000000001</v>
      </c>
      <c r="G11" s="96">
        <f t="shared" si="0"/>
        <v>0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96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1</v>
      </c>
      <c r="F13" s="76">
        <v>0.84281134000000002</v>
      </c>
      <c r="G13" s="96">
        <f t="shared" si="0"/>
        <v>0.84281134000000002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96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96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96">
        <f t="shared" si="0"/>
        <v>0</v>
      </c>
    </row>
    <row r="17" spans="1:14" ht="20.399999999999999" thickBot="1" x14ac:dyDescent="0.55000000000000004">
      <c r="A17" s="16" t="s">
        <v>82</v>
      </c>
      <c r="B17" s="2"/>
      <c r="C17" s="40" t="s">
        <v>26</v>
      </c>
      <c r="D17" s="41"/>
      <c r="E17" s="67">
        <v>10</v>
      </c>
      <c r="F17" s="76">
        <v>4.7209499999999998E-3</v>
      </c>
      <c r="G17" s="96">
        <f t="shared" si="0"/>
        <v>4.7209500000000001E-2</v>
      </c>
    </row>
    <row r="18" spans="1:14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0</v>
      </c>
      <c r="F18" s="77">
        <v>0</v>
      </c>
      <c r="G18" s="96">
        <f t="shared" si="0"/>
        <v>0</v>
      </c>
    </row>
    <row r="19" spans="1:14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96">
        <f t="shared" si="0"/>
        <v>0</v>
      </c>
    </row>
    <row r="20" spans="1:14" ht="20.399999999999999" thickBot="1" x14ac:dyDescent="0.55000000000000004">
      <c r="A20" s="31"/>
      <c r="B20" s="1" t="s">
        <v>30</v>
      </c>
      <c r="C20" s="36"/>
      <c r="D20" s="37"/>
      <c r="E20" s="67">
        <v>1</v>
      </c>
      <c r="F20" s="76">
        <v>0.15292344999999999</v>
      </c>
      <c r="G20" s="96">
        <f t="shared" si="0"/>
        <v>0.15292344999999999</v>
      </c>
    </row>
    <row r="21" spans="1:14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96">
        <f t="shared" si="0"/>
        <v>-0.23761544000000001</v>
      </c>
    </row>
    <row r="22" spans="1:14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0</v>
      </c>
      <c r="F22" s="76">
        <v>-0.29953837</v>
      </c>
      <c r="G22" s="96">
        <f t="shared" si="0"/>
        <v>0</v>
      </c>
    </row>
    <row r="23" spans="1:14" ht="20.399999999999999" thickBot="1" x14ac:dyDescent="0.55000000000000004">
      <c r="A23" s="30"/>
      <c r="B23" s="1" t="s">
        <v>34</v>
      </c>
      <c r="C23" s="38"/>
      <c r="D23" s="39"/>
      <c r="E23" s="67">
        <v>0</v>
      </c>
      <c r="F23" s="76">
        <v>-0.82812123000000004</v>
      </c>
      <c r="G23" s="96">
        <f t="shared" si="0"/>
        <v>0</v>
      </c>
      <c r="I23" t="s">
        <v>99</v>
      </c>
    </row>
    <row r="24" spans="1:14" ht="20.399999999999999" thickBot="1" x14ac:dyDescent="0.55000000000000004">
      <c r="A24" s="30"/>
      <c r="B24" s="1" t="s">
        <v>35</v>
      </c>
      <c r="C24" s="38"/>
      <c r="D24" s="39"/>
      <c r="E24" s="67">
        <v>1</v>
      </c>
      <c r="F24" s="76">
        <v>-9.1184280000000006E-2</v>
      </c>
      <c r="G24" s="96">
        <f t="shared" si="0"/>
        <v>-9.1184280000000006E-2</v>
      </c>
      <c r="J24" s="10" t="s">
        <v>96</v>
      </c>
      <c r="L24" t="s">
        <v>100</v>
      </c>
    </row>
    <row r="25" spans="1:14" ht="20.399999999999999" thickBot="1" x14ac:dyDescent="0.55000000000000004">
      <c r="A25" s="31"/>
      <c r="B25" s="1" t="s">
        <v>36</v>
      </c>
      <c r="C25" s="36"/>
      <c r="D25" s="37"/>
      <c r="E25" s="67">
        <v>0</v>
      </c>
      <c r="F25" s="76">
        <v>-0.11538377</v>
      </c>
      <c r="G25" s="96">
        <f t="shared" si="0"/>
        <v>0</v>
      </c>
      <c r="J25" s="10" t="s">
        <v>95</v>
      </c>
      <c r="L25" t="s">
        <v>95</v>
      </c>
    </row>
    <row r="26" spans="1:14" ht="20.399999999999999" thickBot="1" x14ac:dyDescent="0.55000000000000004">
      <c r="A26" s="29" t="s">
        <v>37</v>
      </c>
      <c r="B26" s="1" t="s">
        <v>84</v>
      </c>
      <c r="C26" s="42" t="s">
        <v>26</v>
      </c>
      <c r="D26" s="43"/>
      <c r="E26" s="87">
        <f>N26</f>
        <v>0.2971372312225361</v>
      </c>
      <c r="F26" s="76">
        <v>-5.1968489999999999E-2</v>
      </c>
      <c r="G26" s="97">
        <f>E26*F26</f>
        <v>-1.5441773229416055E-2</v>
      </c>
      <c r="I26" t="s">
        <v>101</v>
      </c>
      <c r="J26" s="13">
        <v>1346</v>
      </c>
      <c r="K26" t="s">
        <v>92</v>
      </c>
      <c r="L26" t="s">
        <v>102</v>
      </c>
      <c r="M26" t="s">
        <v>77</v>
      </c>
      <c r="N26" s="4">
        <f>LN(J26/1000)</f>
        <v>0.2971372312225361</v>
      </c>
    </row>
    <row r="27" spans="1:14" ht="20.399999999999999" thickBot="1" x14ac:dyDescent="0.55000000000000004">
      <c r="A27" s="30"/>
      <c r="B27" s="1" t="s">
        <v>65</v>
      </c>
      <c r="C27" s="44"/>
      <c r="D27" s="45"/>
      <c r="E27" s="87">
        <f>N27</f>
        <v>-0.81193071654991233</v>
      </c>
      <c r="F27" s="76">
        <v>-0.42299170000000003</v>
      </c>
      <c r="G27" s="96">
        <f>E27*F27</f>
        <v>0.34343995407566558</v>
      </c>
      <c r="I27" t="s">
        <v>103</v>
      </c>
      <c r="J27" s="13">
        <v>444</v>
      </c>
      <c r="K27" t="s">
        <v>93</v>
      </c>
      <c r="L27" t="s">
        <v>104</v>
      </c>
      <c r="M27" t="s">
        <v>77</v>
      </c>
      <c r="N27" s="4">
        <f>LN(J27/1000)</f>
        <v>-0.81193071654991233</v>
      </c>
    </row>
    <row r="28" spans="1:14" ht="20.399999999999999" thickBot="1" x14ac:dyDescent="0.55000000000000004">
      <c r="A28" s="31"/>
      <c r="B28" s="1" t="s">
        <v>38</v>
      </c>
      <c r="C28" s="40" t="s">
        <v>75</v>
      </c>
      <c r="D28" s="41"/>
      <c r="E28" s="89">
        <v>99</v>
      </c>
      <c r="F28" s="78">
        <v>-5.1531290000000002E-3</v>
      </c>
      <c r="G28" s="102">
        <f>E28*F28</f>
        <v>-0.51015977099999998</v>
      </c>
      <c r="J28" s="12"/>
      <c r="L28" t="s">
        <v>91</v>
      </c>
    </row>
    <row r="29" spans="1:14" ht="20.399999999999999" thickBot="1" x14ac:dyDescent="0.55000000000000004">
      <c r="A29" s="29" t="s">
        <v>39</v>
      </c>
      <c r="B29" s="1" t="s">
        <v>66</v>
      </c>
      <c r="C29" s="46" t="s">
        <v>26</v>
      </c>
      <c r="D29" s="2" t="s">
        <v>40</v>
      </c>
      <c r="E29" s="87">
        <f>N29</f>
        <v>2.7080502011022101</v>
      </c>
      <c r="F29" s="76">
        <v>-0.21438663999999999</v>
      </c>
      <c r="G29" s="96">
        <f t="shared" si="0"/>
        <v>-0.58056978356562705</v>
      </c>
      <c r="I29" t="s">
        <v>105</v>
      </c>
      <c r="J29" s="13">
        <v>15000000</v>
      </c>
      <c r="K29" t="s">
        <v>94</v>
      </c>
      <c r="L29" t="s">
        <v>106</v>
      </c>
      <c r="M29" t="s">
        <v>77</v>
      </c>
      <c r="N29" s="4">
        <f>LN(J29/1000/1000)</f>
        <v>2.7080502011022101</v>
      </c>
    </row>
    <row r="30" spans="1:14" ht="20.399999999999999" thickBot="1" x14ac:dyDescent="0.55000000000000004">
      <c r="A30" s="30"/>
      <c r="B30" s="1" t="s">
        <v>67</v>
      </c>
      <c r="C30" s="47"/>
      <c r="D30" s="2" t="s">
        <v>41</v>
      </c>
      <c r="E30" s="87">
        <f>N30</f>
        <v>2.5580022048585511</v>
      </c>
      <c r="F30" s="76">
        <v>1.1192759000000001</v>
      </c>
      <c r="G30" s="96">
        <f t="shared" si="0"/>
        <v>2.8631102200450393</v>
      </c>
      <c r="I30" t="s">
        <v>107</v>
      </c>
      <c r="J30" s="13">
        <v>12910000</v>
      </c>
      <c r="K30" t="s">
        <v>94</v>
      </c>
      <c r="L30" t="s">
        <v>108</v>
      </c>
      <c r="M30" t="s">
        <v>77</v>
      </c>
      <c r="N30" s="4">
        <f>LN(J30/1000/1000)</f>
        <v>2.5580022048585511</v>
      </c>
    </row>
    <row r="31" spans="1:14" ht="27" thickBot="1" x14ac:dyDescent="0.55000000000000004">
      <c r="A31" s="30"/>
      <c r="B31" s="1" t="s">
        <v>68</v>
      </c>
      <c r="C31" s="48" t="s">
        <v>42</v>
      </c>
      <c r="D31" s="49"/>
      <c r="E31" s="91">
        <f>E29*E30</f>
        <v>6.9271983852870962</v>
      </c>
      <c r="F31" s="76">
        <v>-0.11420461</v>
      </c>
      <c r="G31" s="96">
        <f t="shared" si="0"/>
        <v>-0.79111798998434257</v>
      </c>
      <c r="J31" s="14"/>
    </row>
    <row r="32" spans="1:14" ht="20.399999999999999" thickBot="1" x14ac:dyDescent="0.55000000000000004">
      <c r="A32" s="31"/>
      <c r="B32" s="1" t="s">
        <v>69</v>
      </c>
      <c r="C32" s="40" t="s">
        <v>26</v>
      </c>
      <c r="D32" s="41"/>
      <c r="E32" s="87">
        <f>LN(36331/1000/1000)</f>
        <v>-3.3150839076667933</v>
      </c>
      <c r="F32" s="76">
        <v>-5.5449900000000003E-2</v>
      </c>
      <c r="G32" s="96">
        <f t="shared" si="0"/>
        <v>0.18382107117173294</v>
      </c>
      <c r="I32" s="4" t="s">
        <v>109</v>
      </c>
      <c r="J32" s="13">
        <v>36331</v>
      </c>
      <c r="K32" s="4" t="s">
        <v>94</v>
      </c>
      <c r="L32" t="s">
        <v>110</v>
      </c>
      <c r="M32" t="s">
        <v>77</v>
      </c>
      <c r="N32" s="4">
        <f>LN(J32/1000/1000)</f>
        <v>-3.3150839076667933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0</v>
      </c>
      <c r="F33" s="80">
        <v>4.3731180000000001E-2</v>
      </c>
      <c r="G33" s="98">
        <f t="shared" si="0"/>
        <v>0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98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98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1</v>
      </c>
      <c r="F36" s="80">
        <v>0.38990543</v>
      </c>
      <c r="G36" s="98">
        <f t="shared" si="0"/>
        <v>0.38990543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99">
        <f t="shared" si="0"/>
        <v>0</v>
      </c>
    </row>
    <row r="38" spans="1:8" ht="20.399999999999999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96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96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1</v>
      </c>
      <c r="F40" s="76">
        <v>-0.37369059999999998</v>
      </c>
      <c r="G40" s="96">
        <f t="shared" si="0"/>
        <v>-0.37369059999999998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96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96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96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96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96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0</v>
      </c>
      <c r="F46" s="82">
        <v>-0.15129909</v>
      </c>
      <c r="G46" s="100">
        <f t="shared" si="0"/>
        <v>0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101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4</v>
      </c>
      <c r="F48" s="76">
        <v>4.7296100000000004E-3</v>
      </c>
      <c r="G48" s="96">
        <f t="shared" si="0"/>
        <v>1.8918440000000002E-2</v>
      </c>
    </row>
    <row r="49" spans="1:14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96">
        <f t="shared" si="0"/>
        <v>0</v>
      </c>
      <c r="N49" s="7"/>
    </row>
    <row r="50" spans="1:14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96">
        <f t="shared" si="0"/>
        <v>0</v>
      </c>
    </row>
    <row r="51" spans="1:14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96">
        <f t="shared" si="0"/>
        <v>0</v>
      </c>
    </row>
    <row r="52" spans="1:14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96">
        <f t="shared" si="0"/>
        <v>0</v>
      </c>
    </row>
    <row r="53" spans="1:14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96">
        <f t="shared" si="0"/>
        <v>0</v>
      </c>
    </row>
    <row r="54" spans="1:14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96">
        <f t="shared" si="0"/>
        <v>0</v>
      </c>
    </row>
    <row r="55" spans="1:14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96">
        <f t="shared" si="0"/>
        <v>0</v>
      </c>
    </row>
    <row r="56" spans="1:14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8.0885058475130549</v>
      </c>
    </row>
    <row r="57" spans="1:14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3256.8177506645075</v>
      </c>
    </row>
    <row r="59" spans="1:14" x14ac:dyDescent="0.5">
      <c r="G59" s="86"/>
    </row>
  </sheetData>
  <mergeCells count="73">
    <mergeCell ref="G46:G47"/>
    <mergeCell ref="B1:G1"/>
    <mergeCell ref="A2:A3"/>
    <mergeCell ref="B2:B3"/>
    <mergeCell ref="C2:D3"/>
    <mergeCell ref="A4:B4"/>
    <mergeCell ref="C4:D4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46:A47"/>
    <mergeCell ref="B46:B47"/>
    <mergeCell ref="C46:D46"/>
    <mergeCell ref="E46:E47"/>
    <mergeCell ref="F46:F47"/>
    <mergeCell ref="C47:D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DAAC-0E8E-4B4C-B91D-E346D58747DC}">
  <dimension ref="A1:L59"/>
  <sheetViews>
    <sheetView view="pageBreakPreview" zoomScaleNormal="80" zoomScaleSheetLayoutView="100" workbookViewId="0">
      <pane ySplit="1" topLeftCell="A26" activePane="bottomLeft" state="frozen"/>
      <selection pane="bottomLeft" activeCell="H28" sqref="H28"/>
    </sheetView>
  </sheetViews>
  <sheetFormatPr defaultRowHeight="19.8" x14ac:dyDescent="0.5"/>
  <cols>
    <col min="1" max="1" width="15.08984375" style="3" bestFit="1" customWidth="1"/>
    <col min="2" max="2" width="16.36328125" style="3" customWidth="1"/>
    <col min="3" max="3" width="9.08984375" style="3" bestFit="1" customWidth="1"/>
    <col min="4" max="4" width="6.6328125" style="3" customWidth="1"/>
    <col min="5" max="5" width="9.453125" style="106" bestFit="1" customWidth="1"/>
    <col min="6" max="6" width="11.1796875" style="106" bestFit="1" customWidth="1"/>
    <col min="7" max="7" width="9.08984375" style="106" customWidth="1"/>
    <col min="9" max="9" width="13.1796875" customWidth="1"/>
    <col min="10" max="10" width="23.36328125" bestFit="1" customWidth="1"/>
    <col min="11" max="11" width="2.81640625" bestFit="1" customWidth="1"/>
  </cols>
  <sheetData>
    <row r="1" spans="1:7" ht="93" customHeight="1" thickBot="1" x14ac:dyDescent="0.55000000000000004">
      <c r="A1" s="3" t="s">
        <v>85</v>
      </c>
      <c r="B1" s="63" t="s">
        <v>122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104" t="s">
        <v>6</v>
      </c>
      <c r="F3" s="104" t="s">
        <v>7</v>
      </c>
      <c r="G3" s="104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96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96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96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96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96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96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0</v>
      </c>
      <c r="F11" s="76">
        <v>1.2522333000000001</v>
      </c>
      <c r="G11" s="96">
        <f t="shared" si="0"/>
        <v>0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96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1</v>
      </c>
      <c r="F13" s="76">
        <v>0.84281134000000002</v>
      </c>
      <c r="G13" s="96">
        <f t="shared" si="0"/>
        <v>0.84281134000000002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96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96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0</v>
      </c>
      <c r="F16" s="76">
        <v>3.2624249999999999</v>
      </c>
      <c r="G16" s="96">
        <f t="shared" si="0"/>
        <v>0</v>
      </c>
    </row>
    <row r="17" spans="1:12" ht="20.399999999999999" thickBot="1" x14ac:dyDescent="0.55000000000000004">
      <c r="A17" s="16" t="s">
        <v>74</v>
      </c>
      <c r="B17" s="2"/>
      <c r="C17" s="40" t="s">
        <v>26</v>
      </c>
      <c r="D17" s="41"/>
      <c r="E17" s="67">
        <v>10</v>
      </c>
      <c r="F17" s="76">
        <v>4.7209499999999998E-3</v>
      </c>
      <c r="G17" s="96">
        <f t="shared" si="0"/>
        <v>4.7209500000000001E-2</v>
      </c>
    </row>
    <row r="18" spans="1:12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0</v>
      </c>
      <c r="F18" s="77">
        <v>0</v>
      </c>
      <c r="G18" s="96">
        <f t="shared" si="0"/>
        <v>0</v>
      </c>
    </row>
    <row r="19" spans="1:12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96">
        <f t="shared" si="0"/>
        <v>0</v>
      </c>
    </row>
    <row r="20" spans="1:12" ht="20.399999999999999" thickBot="1" x14ac:dyDescent="0.55000000000000004">
      <c r="A20" s="31"/>
      <c r="B20" s="1" t="s">
        <v>30</v>
      </c>
      <c r="C20" s="36"/>
      <c r="D20" s="37"/>
      <c r="E20" s="67">
        <v>1</v>
      </c>
      <c r="F20" s="76">
        <v>0.15292344999999999</v>
      </c>
      <c r="G20" s="96">
        <f t="shared" si="0"/>
        <v>0.15292344999999999</v>
      </c>
    </row>
    <row r="21" spans="1:12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96">
        <f t="shared" si="0"/>
        <v>-0.23761544000000001</v>
      </c>
    </row>
    <row r="22" spans="1:12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0</v>
      </c>
      <c r="F22" s="76">
        <v>-0.29953837</v>
      </c>
      <c r="G22" s="96">
        <f t="shared" si="0"/>
        <v>0</v>
      </c>
    </row>
    <row r="23" spans="1:12" ht="20.399999999999999" thickBot="1" x14ac:dyDescent="0.55000000000000004">
      <c r="A23" s="30"/>
      <c r="B23" s="1" t="s">
        <v>76</v>
      </c>
      <c r="C23" s="38"/>
      <c r="D23" s="39"/>
      <c r="E23" s="67">
        <v>0</v>
      </c>
      <c r="F23" s="76">
        <v>-0.82812123000000004</v>
      </c>
      <c r="G23" s="96">
        <f t="shared" si="0"/>
        <v>0</v>
      </c>
    </row>
    <row r="24" spans="1:12" ht="20.399999999999999" thickBot="1" x14ac:dyDescent="0.55000000000000004">
      <c r="A24" s="30"/>
      <c r="B24" s="1" t="s">
        <v>35</v>
      </c>
      <c r="C24" s="38"/>
      <c r="D24" s="39"/>
      <c r="E24" s="67">
        <v>1</v>
      </c>
      <c r="F24" s="76">
        <v>-9.1184280000000006E-2</v>
      </c>
      <c r="G24" s="96">
        <f t="shared" si="0"/>
        <v>-9.1184280000000006E-2</v>
      </c>
    </row>
    <row r="25" spans="1:12" ht="20.399999999999999" thickBot="1" x14ac:dyDescent="0.55000000000000004">
      <c r="A25" s="31"/>
      <c r="B25" s="1" t="s">
        <v>36</v>
      </c>
      <c r="C25" s="36"/>
      <c r="D25" s="37"/>
      <c r="E25" s="67">
        <v>0</v>
      </c>
      <c r="F25" s="76">
        <v>-0.11538377</v>
      </c>
      <c r="G25" s="96">
        <f t="shared" si="0"/>
        <v>0</v>
      </c>
    </row>
    <row r="26" spans="1:12" ht="20.399999999999999" thickBot="1" x14ac:dyDescent="0.55000000000000004">
      <c r="A26" s="29" t="s">
        <v>37</v>
      </c>
      <c r="B26" s="1" t="s">
        <v>88</v>
      </c>
      <c r="C26" s="42" t="s">
        <v>73</v>
      </c>
      <c r="D26" s="43"/>
      <c r="E26" s="105">
        <v>1346</v>
      </c>
      <c r="F26" s="76">
        <v>-5.1968489999999999E-2</v>
      </c>
      <c r="G26" s="97">
        <f>LN(E26/1000)*F26</f>
        <v>-1.5441773229416055E-2</v>
      </c>
    </row>
    <row r="27" spans="1:12" ht="20.399999999999999" thickBot="1" x14ac:dyDescent="0.55000000000000004">
      <c r="A27" s="30"/>
      <c r="B27" s="1" t="s">
        <v>89</v>
      </c>
      <c r="C27" s="44"/>
      <c r="D27" s="45"/>
      <c r="E27" s="105">
        <v>444</v>
      </c>
      <c r="F27" s="76">
        <v>-0.42299170000000003</v>
      </c>
      <c r="G27" s="97">
        <f>LN(E27/1000)*F27</f>
        <v>0.34343995407566558</v>
      </c>
    </row>
    <row r="28" spans="1:12" ht="20.399999999999999" thickBot="1" x14ac:dyDescent="0.55000000000000004">
      <c r="A28" s="31"/>
      <c r="B28" s="1" t="s">
        <v>38</v>
      </c>
      <c r="C28" s="40" t="s">
        <v>75</v>
      </c>
      <c r="D28" s="41"/>
      <c r="E28" s="68">
        <v>99</v>
      </c>
      <c r="F28" s="78">
        <v>-5.1531290000000002E-3</v>
      </c>
      <c r="G28" s="102">
        <f>E28*F28</f>
        <v>-0.51015977099999998</v>
      </c>
    </row>
    <row r="29" spans="1:12" ht="20.399999999999999" thickBot="1" x14ac:dyDescent="0.55000000000000004">
      <c r="A29" s="29" t="s">
        <v>39</v>
      </c>
      <c r="B29" s="1" t="s">
        <v>118</v>
      </c>
      <c r="C29" s="46" t="s">
        <v>26</v>
      </c>
      <c r="D29" s="2" t="s">
        <v>40</v>
      </c>
      <c r="E29" s="105">
        <v>15000000</v>
      </c>
      <c r="F29" s="76">
        <v>-0.21438663999999999</v>
      </c>
      <c r="G29" s="97">
        <f>LN(E29/1000/1000)*F29</f>
        <v>-0.58056978356562705</v>
      </c>
    </row>
    <row r="30" spans="1:12" ht="20.399999999999999" thickBot="1" x14ac:dyDescent="0.55000000000000004">
      <c r="A30" s="30"/>
      <c r="B30" s="1" t="s">
        <v>119</v>
      </c>
      <c r="C30" s="47"/>
      <c r="D30" s="2" t="s">
        <v>41</v>
      </c>
      <c r="E30" s="105">
        <v>12910000</v>
      </c>
      <c r="F30" s="76">
        <v>1.1192759000000001</v>
      </c>
      <c r="G30" s="97">
        <f>LN(E30/1000/1000)*F30</f>
        <v>2.8631102200450393</v>
      </c>
    </row>
    <row r="31" spans="1:12" ht="24.6" customHeight="1" thickBot="1" x14ac:dyDescent="0.55000000000000004">
      <c r="A31" s="30"/>
      <c r="B31" s="1" t="s">
        <v>68</v>
      </c>
      <c r="C31" s="48" t="s">
        <v>90</v>
      </c>
      <c r="D31" s="49"/>
      <c r="E31" s="69">
        <f>ROUND(LN(E29/1000/1000)*LN(E30/1000/1000),4)</f>
        <v>6.9272</v>
      </c>
      <c r="F31" s="76">
        <v>-0.11420461</v>
      </c>
      <c r="G31" s="96">
        <f>ROUND(E31*F31,3)</f>
        <v>-0.79100000000000004</v>
      </c>
      <c r="L31" s="4"/>
    </row>
    <row r="32" spans="1:12" ht="20.399999999999999" thickBot="1" x14ac:dyDescent="0.55000000000000004">
      <c r="A32" s="31"/>
      <c r="B32" s="1" t="s">
        <v>79</v>
      </c>
      <c r="C32" s="40" t="s">
        <v>26</v>
      </c>
      <c r="D32" s="41"/>
      <c r="E32" s="105">
        <v>36331</v>
      </c>
      <c r="F32" s="76">
        <v>-5.5449900000000003E-2</v>
      </c>
      <c r="G32" s="97">
        <f>LN(E32/1000/1000)*F32</f>
        <v>0.18382107117173294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0</v>
      </c>
      <c r="F33" s="80">
        <v>4.3731180000000001E-2</v>
      </c>
      <c r="G33" s="98">
        <f t="shared" si="0"/>
        <v>0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98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1</v>
      </c>
      <c r="F35" s="80">
        <v>0.76654314999999995</v>
      </c>
      <c r="G35" s="98">
        <f t="shared" si="0"/>
        <v>0.76654314999999995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1</v>
      </c>
      <c r="F36" s="80">
        <v>0.38990543</v>
      </c>
      <c r="G36" s="98">
        <f t="shared" si="0"/>
        <v>0.38990543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99">
        <f t="shared" si="0"/>
        <v>0</v>
      </c>
    </row>
    <row r="38" spans="1:8" ht="20.399999999999999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0</v>
      </c>
      <c r="F38" s="76">
        <v>-0.28139687000000002</v>
      </c>
      <c r="G38" s="96">
        <f t="shared" si="0"/>
        <v>0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96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1</v>
      </c>
      <c r="F40" s="76">
        <v>-0.37369059999999998</v>
      </c>
      <c r="G40" s="96">
        <f t="shared" si="0"/>
        <v>-0.37369059999999998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96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96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96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96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96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0</v>
      </c>
      <c r="F46" s="82">
        <v>-0.15129909</v>
      </c>
      <c r="G46" s="100">
        <f t="shared" si="0"/>
        <v>0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101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4</v>
      </c>
      <c r="F48" s="76">
        <v>4.7296100000000004E-3</v>
      </c>
      <c r="G48" s="96">
        <f t="shared" si="0"/>
        <v>1.8918440000000002E-2</v>
      </c>
    </row>
    <row r="49" spans="1:7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1</v>
      </c>
      <c r="F49" s="76">
        <v>0</v>
      </c>
      <c r="G49" s="96">
        <f t="shared" si="0"/>
        <v>0</v>
      </c>
    </row>
    <row r="50" spans="1:7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0</v>
      </c>
      <c r="F50" s="76">
        <v>0.47976200000000002</v>
      </c>
      <c r="G50" s="96">
        <f t="shared" si="0"/>
        <v>0</v>
      </c>
    </row>
    <row r="51" spans="1:7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96">
        <f t="shared" si="0"/>
        <v>0</v>
      </c>
    </row>
    <row r="52" spans="1:7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96">
        <f t="shared" si="0"/>
        <v>0</v>
      </c>
    </row>
    <row r="53" spans="1:7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1</v>
      </c>
      <c r="F53" s="76">
        <v>0</v>
      </c>
      <c r="G53" s="96">
        <f t="shared" si="0"/>
        <v>0</v>
      </c>
    </row>
    <row r="54" spans="1:7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96">
        <f t="shared" si="0"/>
        <v>0</v>
      </c>
    </row>
    <row r="55" spans="1:7" ht="20.399999999999999" thickBot="1" x14ac:dyDescent="0.55000000000000004">
      <c r="A55" s="31"/>
      <c r="B55" s="1" t="s">
        <v>63</v>
      </c>
      <c r="C55" s="36"/>
      <c r="D55" s="37"/>
      <c r="E55" s="67">
        <v>0</v>
      </c>
      <c r="F55" s="76">
        <v>0.35286911999999998</v>
      </c>
      <c r="G55" s="96">
        <f t="shared" si="0"/>
        <v>0</v>
      </c>
    </row>
    <row r="56" spans="1:7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8.088623837497396</v>
      </c>
    </row>
    <row r="57" spans="1:7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3257.2020452109182</v>
      </c>
    </row>
    <row r="59" spans="1:7" x14ac:dyDescent="0.5">
      <c r="G59" s="107"/>
    </row>
  </sheetData>
  <mergeCells count="73">
    <mergeCell ref="G46:G47"/>
    <mergeCell ref="B1:G1"/>
    <mergeCell ref="A2:A3"/>
    <mergeCell ref="B2:B3"/>
    <mergeCell ref="C2:D3"/>
    <mergeCell ref="A4:B4"/>
    <mergeCell ref="C4:D4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26:A28"/>
    <mergeCell ref="C26:D27"/>
    <mergeCell ref="C28:D28"/>
    <mergeCell ref="A29:A32"/>
    <mergeCell ref="C29:C30"/>
    <mergeCell ref="C31:D31"/>
    <mergeCell ref="C32:D32"/>
    <mergeCell ref="A33:A34"/>
    <mergeCell ref="C33:D33"/>
    <mergeCell ref="C34:D34"/>
    <mergeCell ref="A35:A37"/>
    <mergeCell ref="C35:D35"/>
    <mergeCell ref="C36:D36"/>
    <mergeCell ref="C37:D3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46:A47"/>
    <mergeCell ref="B46:B47"/>
    <mergeCell ref="C46:D46"/>
    <mergeCell ref="E46:E47"/>
    <mergeCell ref="F46:F47"/>
    <mergeCell ref="C47:D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3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7387-95D5-4CD4-B3F7-DC9B41917BFE}">
  <dimension ref="A1:N59"/>
  <sheetViews>
    <sheetView view="pageBreakPreview" zoomScaleNormal="100" zoomScaleSheetLayoutView="100" workbookViewId="0">
      <pane ySplit="1" topLeftCell="A25" activePane="bottomLeft" state="frozen"/>
      <selection pane="bottomLeft" activeCell="H29" sqref="H29"/>
    </sheetView>
  </sheetViews>
  <sheetFormatPr defaultRowHeight="19.8" x14ac:dyDescent="0.5"/>
  <cols>
    <col min="1" max="1" width="15.08984375" style="3" bestFit="1" customWidth="1"/>
    <col min="2" max="2" width="16.36328125" style="3" customWidth="1"/>
    <col min="3" max="3" width="9.08984375" style="3" bestFit="1" customWidth="1"/>
    <col min="4" max="4" width="6.6328125" style="3" customWidth="1"/>
    <col min="5" max="5" width="7" style="106" customWidth="1"/>
    <col min="6" max="6" width="11.1796875" style="106" bestFit="1" customWidth="1"/>
    <col min="7" max="7" width="10" style="106" customWidth="1"/>
    <col min="9" max="9" width="12.54296875" bestFit="1" customWidth="1"/>
    <col min="10" max="11" width="12.54296875" customWidth="1"/>
    <col min="12" max="12" width="23.36328125" bestFit="1" customWidth="1"/>
    <col min="13" max="13" width="2.81640625" bestFit="1" customWidth="1"/>
  </cols>
  <sheetData>
    <row r="1" spans="1:7" ht="102.6" customHeight="1" thickBot="1" x14ac:dyDescent="0.55000000000000004">
      <c r="A1" s="3" t="s">
        <v>87</v>
      </c>
      <c r="B1" s="63" t="s">
        <v>123</v>
      </c>
      <c r="C1" s="18"/>
      <c r="D1" s="18"/>
      <c r="E1" s="18"/>
      <c r="F1" s="18"/>
      <c r="G1" s="18"/>
    </row>
    <row r="2" spans="1:7" ht="20.399999999999999" thickBot="1" x14ac:dyDescent="0.55000000000000004">
      <c r="A2" s="19" t="s">
        <v>0</v>
      </c>
      <c r="B2" s="19" t="s">
        <v>1</v>
      </c>
      <c r="C2" s="21" t="s">
        <v>2</v>
      </c>
      <c r="D2" s="22"/>
      <c r="E2" s="64" t="s">
        <v>3</v>
      </c>
      <c r="F2" s="64" t="s">
        <v>4</v>
      </c>
      <c r="G2" s="64" t="s">
        <v>5</v>
      </c>
    </row>
    <row r="3" spans="1:7" ht="20.399999999999999" thickBot="1" x14ac:dyDescent="0.55000000000000004">
      <c r="A3" s="20"/>
      <c r="B3" s="20"/>
      <c r="C3" s="23"/>
      <c r="D3" s="24"/>
      <c r="E3" s="104" t="s">
        <v>6</v>
      </c>
      <c r="F3" s="104" t="s">
        <v>7</v>
      </c>
      <c r="G3" s="104" t="s">
        <v>8</v>
      </c>
    </row>
    <row r="4" spans="1:7" ht="20.399999999999999" thickBot="1" x14ac:dyDescent="0.55000000000000004">
      <c r="A4" s="25" t="s">
        <v>9</v>
      </c>
      <c r="B4" s="26"/>
      <c r="C4" s="27"/>
      <c r="D4" s="28"/>
      <c r="E4" s="66"/>
      <c r="F4" s="66"/>
      <c r="G4" s="75">
        <v>5.6459133000000001</v>
      </c>
    </row>
    <row r="5" spans="1:7" ht="20.399999999999999" thickBot="1" x14ac:dyDescent="0.55000000000000004">
      <c r="A5" s="29" t="s">
        <v>10</v>
      </c>
      <c r="B5" s="1" t="s">
        <v>11</v>
      </c>
      <c r="C5" s="32" t="s">
        <v>12</v>
      </c>
      <c r="D5" s="33"/>
      <c r="E5" s="67">
        <v>1</v>
      </c>
      <c r="F5" s="76">
        <v>0</v>
      </c>
      <c r="G5" s="96">
        <f>E5*F5</f>
        <v>0</v>
      </c>
    </row>
    <row r="6" spans="1:7" ht="20.399999999999999" thickBot="1" x14ac:dyDescent="0.55000000000000004">
      <c r="A6" s="30"/>
      <c r="B6" s="1" t="s">
        <v>14</v>
      </c>
      <c r="C6" s="34" t="s">
        <v>13</v>
      </c>
      <c r="D6" s="35"/>
      <c r="E6" s="67">
        <v>0</v>
      </c>
      <c r="F6" s="76">
        <v>3.7439899999999998E-2</v>
      </c>
      <c r="G6" s="96">
        <f t="shared" ref="G6:G55" si="0">E6*F6</f>
        <v>0</v>
      </c>
    </row>
    <row r="7" spans="1:7" ht="20.399999999999999" thickBot="1" x14ac:dyDescent="0.55000000000000004">
      <c r="A7" s="31"/>
      <c r="B7" s="1" t="s">
        <v>15</v>
      </c>
      <c r="C7" s="36"/>
      <c r="D7" s="37"/>
      <c r="E7" s="67">
        <v>0</v>
      </c>
      <c r="F7" s="76">
        <v>0.30195291000000002</v>
      </c>
      <c r="G7" s="96">
        <f t="shared" si="0"/>
        <v>0</v>
      </c>
    </row>
    <row r="8" spans="1:7" ht="20.399999999999999" thickBot="1" x14ac:dyDescent="0.55000000000000004">
      <c r="A8" s="29" t="s">
        <v>113</v>
      </c>
      <c r="B8" s="1" t="s">
        <v>16</v>
      </c>
      <c r="C8" s="32" t="s">
        <v>12</v>
      </c>
      <c r="D8" s="33"/>
      <c r="E8" s="67">
        <v>0</v>
      </c>
      <c r="F8" s="77">
        <v>0</v>
      </c>
      <c r="G8" s="96">
        <f t="shared" si="0"/>
        <v>0</v>
      </c>
    </row>
    <row r="9" spans="1:7" ht="20.399999999999999" thickBot="1" x14ac:dyDescent="0.55000000000000004">
      <c r="A9" s="30"/>
      <c r="B9" s="1" t="s">
        <v>17</v>
      </c>
      <c r="C9" s="34" t="s">
        <v>13</v>
      </c>
      <c r="D9" s="35"/>
      <c r="E9" s="67">
        <v>0</v>
      </c>
      <c r="F9" s="76">
        <v>1.6387563000000001</v>
      </c>
      <c r="G9" s="96">
        <f t="shared" si="0"/>
        <v>0</v>
      </c>
    </row>
    <row r="10" spans="1:7" ht="20.399999999999999" thickBot="1" x14ac:dyDescent="0.55000000000000004">
      <c r="A10" s="30"/>
      <c r="B10" s="1" t="s">
        <v>18</v>
      </c>
      <c r="C10" s="38"/>
      <c r="D10" s="39"/>
      <c r="E10" s="67">
        <v>0</v>
      </c>
      <c r="F10" s="76">
        <v>0.95035272999999998</v>
      </c>
      <c r="G10" s="96">
        <f t="shared" si="0"/>
        <v>0</v>
      </c>
    </row>
    <row r="11" spans="1:7" ht="20.399999999999999" thickBot="1" x14ac:dyDescent="0.55000000000000004">
      <c r="A11" s="30"/>
      <c r="B11" s="1" t="s">
        <v>19</v>
      </c>
      <c r="C11" s="38"/>
      <c r="D11" s="39"/>
      <c r="E11" s="67">
        <v>0</v>
      </c>
      <c r="F11" s="76">
        <v>1.2522333000000001</v>
      </c>
      <c r="G11" s="96">
        <f t="shared" si="0"/>
        <v>0</v>
      </c>
    </row>
    <row r="12" spans="1:7" ht="20.399999999999999" thickBot="1" x14ac:dyDescent="0.55000000000000004">
      <c r="A12" s="30"/>
      <c r="B12" s="1" t="s">
        <v>20</v>
      </c>
      <c r="C12" s="38"/>
      <c r="D12" s="39"/>
      <c r="E12" s="67">
        <v>0</v>
      </c>
      <c r="F12" s="76">
        <v>2.2011208999999998</v>
      </c>
      <c r="G12" s="96">
        <f t="shared" si="0"/>
        <v>0</v>
      </c>
    </row>
    <row r="13" spans="1:7" ht="20.399999999999999" thickBot="1" x14ac:dyDescent="0.55000000000000004">
      <c r="A13" s="30"/>
      <c r="B13" s="1" t="s">
        <v>21</v>
      </c>
      <c r="C13" s="38"/>
      <c r="D13" s="39"/>
      <c r="E13" s="67">
        <v>0</v>
      </c>
      <c r="F13" s="76">
        <v>0.84281134000000002</v>
      </c>
      <c r="G13" s="96">
        <f t="shared" si="0"/>
        <v>0</v>
      </c>
    </row>
    <row r="14" spans="1:7" ht="20.399999999999999" thickBot="1" x14ac:dyDescent="0.55000000000000004">
      <c r="A14" s="30"/>
      <c r="B14" s="1" t="s">
        <v>22</v>
      </c>
      <c r="C14" s="38"/>
      <c r="D14" s="39"/>
      <c r="E14" s="67">
        <v>0</v>
      </c>
      <c r="F14" s="76">
        <v>1.7379945000000001</v>
      </c>
      <c r="G14" s="96">
        <f t="shared" si="0"/>
        <v>0</v>
      </c>
    </row>
    <row r="15" spans="1:7" ht="20.399999999999999" thickBot="1" x14ac:dyDescent="0.55000000000000004">
      <c r="A15" s="30"/>
      <c r="B15" s="1" t="s">
        <v>23</v>
      </c>
      <c r="C15" s="38"/>
      <c r="D15" s="39"/>
      <c r="E15" s="67">
        <v>0</v>
      </c>
      <c r="F15" s="76">
        <v>0.79031079999999998</v>
      </c>
      <c r="G15" s="96">
        <f t="shared" si="0"/>
        <v>0</v>
      </c>
    </row>
    <row r="16" spans="1:7" ht="20.399999999999999" thickBot="1" x14ac:dyDescent="0.55000000000000004">
      <c r="A16" s="31"/>
      <c r="B16" s="1" t="s">
        <v>24</v>
      </c>
      <c r="C16" s="36"/>
      <c r="D16" s="37"/>
      <c r="E16" s="67">
        <v>1</v>
      </c>
      <c r="F16" s="76">
        <v>3.2624249999999999</v>
      </c>
      <c r="G16" s="96">
        <f t="shared" si="0"/>
        <v>3.2624249999999999</v>
      </c>
    </row>
    <row r="17" spans="1:14" ht="20.399999999999999" thickBot="1" x14ac:dyDescent="0.55000000000000004">
      <c r="A17" s="16" t="s">
        <v>25</v>
      </c>
      <c r="B17" s="2"/>
      <c r="C17" s="40" t="s">
        <v>26</v>
      </c>
      <c r="D17" s="41"/>
      <c r="E17" s="67">
        <v>12</v>
      </c>
      <c r="F17" s="76">
        <v>4.7209499999999998E-3</v>
      </c>
      <c r="G17" s="96">
        <f t="shared" si="0"/>
        <v>5.6651399999999998E-2</v>
      </c>
    </row>
    <row r="18" spans="1:14" ht="20.399999999999999" thickBot="1" x14ac:dyDescent="0.55000000000000004">
      <c r="A18" s="29" t="s">
        <v>27</v>
      </c>
      <c r="B18" s="1" t="s">
        <v>28</v>
      </c>
      <c r="C18" s="32" t="s">
        <v>12</v>
      </c>
      <c r="D18" s="33"/>
      <c r="E18" s="67">
        <v>1</v>
      </c>
      <c r="F18" s="77">
        <v>0</v>
      </c>
      <c r="G18" s="96">
        <f t="shared" si="0"/>
        <v>0</v>
      </c>
    </row>
    <row r="19" spans="1:14" ht="20.399999999999999" thickBot="1" x14ac:dyDescent="0.55000000000000004">
      <c r="A19" s="30"/>
      <c r="B19" s="1" t="s">
        <v>29</v>
      </c>
      <c r="C19" s="34" t="s">
        <v>13</v>
      </c>
      <c r="D19" s="35"/>
      <c r="E19" s="67">
        <v>0</v>
      </c>
      <c r="F19" s="76">
        <v>0.61988054999999997</v>
      </c>
      <c r="G19" s="96">
        <f t="shared" si="0"/>
        <v>0</v>
      </c>
    </row>
    <row r="20" spans="1:14" ht="20.399999999999999" thickBot="1" x14ac:dyDescent="0.55000000000000004">
      <c r="A20" s="31"/>
      <c r="B20" s="1" t="s">
        <v>30</v>
      </c>
      <c r="C20" s="36"/>
      <c r="D20" s="37"/>
      <c r="E20" s="67">
        <v>0</v>
      </c>
      <c r="F20" s="76">
        <v>0.15292344999999999</v>
      </c>
      <c r="G20" s="96">
        <f t="shared" si="0"/>
        <v>0</v>
      </c>
    </row>
    <row r="21" spans="1:14" ht="20.399999999999999" thickBot="1" x14ac:dyDescent="0.55000000000000004">
      <c r="A21" s="29" t="s">
        <v>31</v>
      </c>
      <c r="B21" s="1" t="s">
        <v>32</v>
      </c>
      <c r="C21" s="32" t="s">
        <v>12</v>
      </c>
      <c r="D21" s="33"/>
      <c r="E21" s="67">
        <v>1</v>
      </c>
      <c r="F21" s="76">
        <v>-0.23761544000000001</v>
      </c>
      <c r="G21" s="96">
        <f t="shared" si="0"/>
        <v>-0.23761544000000001</v>
      </c>
    </row>
    <row r="22" spans="1:14" ht="20.399999999999999" thickBot="1" x14ac:dyDescent="0.55000000000000004">
      <c r="A22" s="30"/>
      <c r="B22" s="1" t="s">
        <v>33</v>
      </c>
      <c r="C22" s="34" t="s">
        <v>13</v>
      </c>
      <c r="D22" s="35"/>
      <c r="E22" s="67">
        <v>0</v>
      </c>
      <c r="F22" s="76">
        <v>-0.29953837</v>
      </c>
      <c r="G22" s="96">
        <f t="shared" si="0"/>
        <v>0</v>
      </c>
    </row>
    <row r="23" spans="1:14" ht="20.399999999999999" thickBot="1" x14ac:dyDescent="0.55000000000000004">
      <c r="A23" s="30"/>
      <c r="B23" s="1" t="s">
        <v>34</v>
      </c>
      <c r="C23" s="38"/>
      <c r="D23" s="39"/>
      <c r="E23" s="67">
        <v>1</v>
      </c>
      <c r="F23" s="76">
        <v>-0.82812123000000004</v>
      </c>
      <c r="G23" s="96">
        <f t="shared" si="0"/>
        <v>-0.82812123000000004</v>
      </c>
      <c r="I23" t="s">
        <v>99</v>
      </c>
    </row>
    <row r="24" spans="1:14" ht="20.399999999999999" thickBot="1" x14ac:dyDescent="0.55000000000000004">
      <c r="A24" s="30"/>
      <c r="B24" s="1" t="s">
        <v>35</v>
      </c>
      <c r="C24" s="38"/>
      <c r="D24" s="39"/>
      <c r="E24" s="67">
        <v>0</v>
      </c>
      <c r="F24" s="76">
        <v>-9.1184280000000006E-2</v>
      </c>
      <c r="G24" s="96">
        <f t="shared" si="0"/>
        <v>0</v>
      </c>
      <c r="J24" s="10" t="s">
        <v>96</v>
      </c>
      <c r="L24" t="s">
        <v>100</v>
      </c>
    </row>
    <row r="25" spans="1:14" ht="20.399999999999999" thickBot="1" x14ac:dyDescent="0.55000000000000004">
      <c r="A25" s="31"/>
      <c r="B25" s="1" t="s">
        <v>36</v>
      </c>
      <c r="C25" s="36"/>
      <c r="D25" s="37"/>
      <c r="E25" s="67">
        <v>0</v>
      </c>
      <c r="F25" s="76">
        <v>-0.11538377</v>
      </c>
      <c r="G25" s="96">
        <f t="shared" si="0"/>
        <v>0</v>
      </c>
      <c r="J25" s="10" t="s">
        <v>95</v>
      </c>
      <c r="L25" t="s">
        <v>95</v>
      </c>
    </row>
    <row r="26" spans="1:14" ht="20.399999999999999" thickBot="1" x14ac:dyDescent="0.55000000000000004">
      <c r="A26" s="29" t="s">
        <v>37</v>
      </c>
      <c r="B26" s="1" t="s">
        <v>64</v>
      </c>
      <c r="C26" s="42" t="s">
        <v>26</v>
      </c>
      <c r="D26" s="43"/>
      <c r="E26" s="103">
        <f>N26</f>
        <v>2.5485072311975951</v>
      </c>
      <c r="F26" s="76">
        <v>-5.1968489999999999E-2</v>
      </c>
      <c r="G26" s="97">
        <f>E26*F26</f>
        <v>-0.13244207255941992</v>
      </c>
      <c r="I26" t="s">
        <v>101</v>
      </c>
      <c r="J26" s="13">
        <v>12788</v>
      </c>
      <c r="K26" t="s">
        <v>92</v>
      </c>
      <c r="L26" t="s">
        <v>102</v>
      </c>
      <c r="M26" t="s">
        <v>77</v>
      </c>
      <c r="N26" s="4">
        <f>LN(J26/1000)</f>
        <v>2.5485072311975951</v>
      </c>
    </row>
    <row r="27" spans="1:14" ht="20.399999999999999" thickBot="1" x14ac:dyDescent="0.55000000000000004">
      <c r="A27" s="30"/>
      <c r="B27" s="1" t="s">
        <v>65</v>
      </c>
      <c r="C27" s="44"/>
      <c r="D27" s="45"/>
      <c r="E27" s="103">
        <f>N27</f>
        <v>2.2144094020903204</v>
      </c>
      <c r="F27" s="76">
        <v>-0.42299170000000003</v>
      </c>
      <c r="G27" s="96">
        <f>E27*F27</f>
        <v>-0.93667679748616828</v>
      </c>
      <c r="I27" t="s">
        <v>103</v>
      </c>
      <c r="J27" s="13">
        <v>9156</v>
      </c>
      <c r="K27" t="s">
        <v>93</v>
      </c>
      <c r="L27" t="s">
        <v>104</v>
      </c>
      <c r="M27" t="s">
        <v>77</v>
      </c>
      <c r="N27" s="4">
        <f>LN(J27/1000)</f>
        <v>2.2144094020903204</v>
      </c>
    </row>
    <row r="28" spans="1:14" ht="20.399999999999999" thickBot="1" x14ac:dyDescent="0.55000000000000004">
      <c r="A28" s="31"/>
      <c r="B28" s="1" t="s">
        <v>38</v>
      </c>
      <c r="C28" s="40" t="s">
        <v>75</v>
      </c>
      <c r="D28" s="41"/>
      <c r="E28" s="67">
        <v>0</v>
      </c>
      <c r="F28" s="78">
        <v>-5.1531290000000002E-3</v>
      </c>
      <c r="G28" s="102">
        <f>E28*F28</f>
        <v>0</v>
      </c>
      <c r="J28" s="12"/>
      <c r="L28" t="s">
        <v>91</v>
      </c>
    </row>
    <row r="29" spans="1:14" ht="20.399999999999999" thickBot="1" x14ac:dyDescent="0.55000000000000004">
      <c r="A29" s="29" t="s">
        <v>39</v>
      </c>
      <c r="B29" s="1" t="s">
        <v>66</v>
      </c>
      <c r="C29" s="46" t="s">
        <v>26</v>
      </c>
      <c r="D29" s="2" t="s">
        <v>40</v>
      </c>
      <c r="E29" s="103">
        <f>N29</f>
        <v>3.9569963710708773</v>
      </c>
      <c r="F29" s="76">
        <v>-0.21438663999999999</v>
      </c>
      <c r="G29" s="96">
        <f t="shared" si="0"/>
        <v>-0.84832715648607859</v>
      </c>
      <c r="I29" t="s">
        <v>105</v>
      </c>
      <c r="J29" s="13">
        <v>52300000</v>
      </c>
      <c r="K29" t="s">
        <v>94</v>
      </c>
      <c r="L29" t="s">
        <v>106</v>
      </c>
      <c r="M29" t="s">
        <v>77</v>
      </c>
      <c r="N29" s="4">
        <f>LN(J29/1000/1000)</f>
        <v>3.9569963710708773</v>
      </c>
    </row>
    <row r="30" spans="1:14" ht="20.399999999999999" thickBot="1" x14ac:dyDescent="0.55000000000000004">
      <c r="A30" s="30"/>
      <c r="B30" s="1" t="s">
        <v>67</v>
      </c>
      <c r="C30" s="47"/>
      <c r="D30" s="2" t="s">
        <v>41</v>
      </c>
      <c r="E30" s="103">
        <f>N30</f>
        <v>5.4460000309319128</v>
      </c>
      <c r="F30" s="76">
        <v>1.1192759000000001</v>
      </c>
      <c r="G30" s="96">
        <f t="shared" si="0"/>
        <v>6.0955765860213447</v>
      </c>
      <c r="I30" t="s">
        <v>107</v>
      </c>
      <c r="J30" s="13">
        <v>231829000</v>
      </c>
      <c r="K30" t="s">
        <v>94</v>
      </c>
      <c r="L30" t="s">
        <v>108</v>
      </c>
      <c r="M30" t="s">
        <v>77</v>
      </c>
      <c r="N30" s="4">
        <f>LN(J30/1000/1000)</f>
        <v>5.4460000309319128</v>
      </c>
    </row>
    <row r="31" spans="1:14" ht="27" thickBot="1" x14ac:dyDescent="0.55000000000000004">
      <c r="A31" s="30"/>
      <c r="B31" s="1" t="s">
        <v>68</v>
      </c>
      <c r="C31" s="48" t="s">
        <v>42</v>
      </c>
      <c r="D31" s="49"/>
      <c r="E31" s="69">
        <f>E29*E30</f>
        <v>21.549802359249465</v>
      </c>
      <c r="F31" s="76">
        <v>-0.11420461</v>
      </c>
      <c r="G31" s="96">
        <f>ROUND(E31*F31,3)</f>
        <v>-2.4609999999999999</v>
      </c>
      <c r="J31" s="14"/>
    </row>
    <row r="32" spans="1:14" ht="20.399999999999999" thickBot="1" x14ac:dyDescent="0.55000000000000004">
      <c r="A32" s="31"/>
      <c r="B32" s="1" t="s">
        <v>69</v>
      </c>
      <c r="C32" s="40" t="s">
        <v>26</v>
      </c>
      <c r="D32" s="41"/>
      <c r="E32" s="103">
        <f>N32</f>
        <v>2.2769985309499003</v>
      </c>
      <c r="F32" s="76">
        <v>-5.5449900000000003E-2</v>
      </c>
      <c r="G32" s="96">
        <f t="shared" si="0"/>
        <v>-0.12625934084131887</v>
      </c>
      <c r="I32" s="4" t="s">
        <v>109</v>
      </c>
      <c r="J32" s="13">
        <v>9747380</v>
      </c>
      <c r="K32" s="4" t="s">
        <v>94</v>
      </c>
      <c r="L32" t="s">
        <v>110</v>
      </c>
      <c r="M32" t="s">
        <v>77</v>
      </c>
      <c r="N32" s="4">
        <f>LN(J32/1000/1000)</f>
        <v>2.2769985309499003</v>
      </c>
    </row>
    <row r="33" spans="1:8" ht="20.399999999999999" thickBot="1" x14ac:dyDescent="0.55000000000000004">
      <c r="A33" s="29" t="s">
        <v>43</v>
      </c>
      <c r="B33" s="15" t="s">
        <v>44</v>
      </c>
      <c r="C33" s="50" t="s">
        <v>12</v>
      </c>
      <c r="D33" s="51"/>
      <c r="E33" s="70">
        <v>0</v>
      </c>
      <c r="F33" s="80">
        <v>4.3731180000000001E-2</v>
      </c>
      <c r="G33" s="98">
        <f t="shared" si="0"/>
        <v>0</v>
      </c>
    </row>
    <row r="34" spans="1:8" ht="20.399999999999999" thickBot="1" x14ac:dyDescent="0.55000000000000004">
      <c r="A34" s="31"/>
      <c r="B34" s="15" t="s">
        <v>45</v>
      </c>
      <c r="C34" s="52" t="s">
        <v>13</v>
      </c>
      <c r="D34" s="53"/>
      <c r="E34" s="70">
        <v>1</v>
      </c>
      <c r="F34" s="80">
        <v>-0.56631036999999995</v>
      </c>
      <c r="G34" s="98">
        <f t="shared" si="0"/>
        <v>-0.56631036999999995</v>
      </c>
      <c r="H34" s="5" t="s">
        <v>97</v>
      </c>
    </row>
    <row r="35" spans="1:8" ht="20.399999999999999" thickBot="1" x14ac:dyDescent="0.55000000000000004">
      <c r="A35" s="29" t="s">
        <v>114</v>
      </c>
      <c r="B35" s="15" t="s">
        <v>115</v>
      </c>
      <c r="C35" s="50" t="s">
        <v>12</v>
      </c>
      <c r="D35" s="51"/>
      <c r="E35" s="70">
        <v>0</v>
      </c>
      <c r="F35" s="80">
        <v>0.76654314999999995</v>
      </c>
      <c r="G35" s="98">
        <f t="shared" si="0"/>
        <v>0</v>
      </c>
      <c r="H35" s="5" t="s">
        <v>98</v>
      </c>
    </row>
    <row r="36" spans="1:8" ht="20.399999999999999" thickBot="1" x14ac:dyDescent="0.55000000000000004">
      <c r="A36" s="30"/>
      <c r="B36" s="15" t="s">
        <v>46</v>
      </c>
      <c r="C36" s="54" t="s">
        <v>13</v>
      </c>
      <c r="D36" s="55"/>
      <c r="E36" s="70">
        <v>0</v>
      </c>
      <c r="F36" s="80">
        <v>0.38990543</v>
      </c>
      <c r="G36" s="98">
        <f t="shared" si="0"/>
        <v>0</v>
      </c>
    </row>
    <row r="37" spans="1:8" ht="20.399999999999999" thickBot="1" x14ac:dyDescent="0.55000000000000004">
      <c r="A37" s="31"/>
      <c r="B37" s="6" t="s">
        <v>47</v>
      </c>
      <c r="C37" s="56"/>
      <c r="D37" s="57"/>
      <c r="E37" s="71">
        <v>0</v>
      </c>
      <c r="F37" s="81">
        <v>1.6230963</v>
      </c>
      <c r="G37" s="99">
        <f t="shared" si="0"/>
        <v>0</v>
      </c>
    </row>
    <row r="38" spans="1:8" ht="20.399999999999999" thickBot="1" x14ac:dyDescent="0.55000000000000004">
      <c r="A38" s="29" t="s">
        <v>116</v>
      </c>
      <c r="B38" s="1" t="s">
        <v>48</v>
      </c>
      <c r="C38" s="32" t="s">
        <v>12</v>
      </c>
      <c r="D38" s="33"/>
      <c r="E38" s="67">
        <v>1</v>
      </c>
      <c r="F38" s="76">
        <v>-0.28139687000000002</v>
      </c>
      <c r="G38" s="96">
        <f t="shared" si="0"/>
        <v>-0.28139687000000002</v>
      </c>
    </row>
    <row r="39" spans="1:8" ht="20.399999999999999" thickBot="1" x14ac:dyDescent="0.55000000000000004">
      <c r="A39" s="30"/>
      <c r="B39" s="1" t="s">
        <v>49</v>
      </c>
      <c r="C39" s="34" t="s">
        <v>13</v>
      </c>
      <c r="D39" s="35"/>
      <c r="E39" s="67">
        <v>0</v>
      </c>
      <c r="F39" s="76">
        <v>-0.51082079999999996</v>
      </c>
      <c r="G39" s="96">
        <f t="shared" si="0"/>
        <v>0</v>
      </c>
    </row>
    <row r="40" spans="1:8" ht="20.399999999999999" thickBot="1" x14ac:dyDescent="0.55000000000000004">
      <c r="A40" s="30"/>
      <c r="B40" s="1" t="s">
        <v>50</v>
      </c>
      <c r="C40" s="38"/>
      <c r="D40" s="39"/>
      <c r="E40" s="67">
        <v>0</v>
      </c>
      <c r="F40" s="76">
        <v>-0.37369059999999998</v>
      </c>
      <c r="G40" s="96">
        <f t="shared" si="0"/>
        <v>0</v>
      </c>
    </row>
    <row r="41" spans="1:8" ht="20.399999999999999" thickBot="1" x14ac:dyDescent="0.55000000000000004">
      <c r="A41" s="30"/>
      <c r="B41" s="1" t="s">
        <v>51</v>
      </c>
      <c r="C41" s="38"/>
      <c r="D41" s="39"/>
      <c r="E41" s="67">
        <v>0</v>
      </c>
      <c r="F41" s="76">
        <v>-0.19410404000000001</v>
      </c>
      <c r="G41" s="96">
        <f t="shared" si="0"/>
        <v>0</v>
      </c>
    </row>
    <row r="42" spans="1:8" ht="20.399999999999999" thickBot="1" x14ac:dyDescent="0.55000000000000004">
      <c r="A42" s="30"/>
      <c r="B42" s="1" t="s">
        <v>52</v>
      </c>
      <c r="C42" s="38"/>
      <c r="D42" s="39"/>
      <c r="E42" s="67">
        <v>0</v>
      </c>
      <c r="F42" s="76">
        <v>0.25825530000000002</v>
      </c>
      <c r="G42" s="96">
        <f t="shared" si="0"/>
        <v>0</v>
      </c>
    </row>
    <row r="43" spans="1:8" ht="20.399999999999999" thickBot="1" x14ac:dyDescent="0.55000000000000004">
      <c r="A43" s="30"/>
      <c r="B43" s="1" t="s">
        <v>53</v>
      </c>
      <c r="C43" s="38"/>
      <c r="D43" s="39"/>
      <c r="E43" s="67">
        <v>0</v>
      </c>
      <c r="F43" s="76">
        <v>-0.15149699</v>
      </c>
      <c r="G43" s="96">
        <f t="shared" si="0"/>
        <v>0</v>
      </c>
    </row>
    <row r="44" spans="1:8" ht="20.399999999999999" thickBot="1" x14ac:dyDescent="0.55000000000000004">
      <c r="A44" s="30"/>
      <c r="B44" s="1" t="s">
        <v>54</v>
      </c>
      <c r="C44" s="38"/>
      <c r="D44" s="39"/>
      <c r="E44" s="67">
        <v>0</v>
      </c>
      <c r="F44" s="76">
        <v>0.31054555</v>
      </c>
      <c r="G44" s="96">
        <f t="shared" si="0"/>
        <v>0</v>
      </c>
    </row>
    <row r="45" spans="1:8" ht="20.399999999999999" thickBot="1" x14ac:dyDescent="0.55000000000000004">
      <c r="A45" s="31"/>
      <c r="B45" s="1" t="s">
        <v>55</v>
      </c>
      <c r="C45" s="36"/>
      <c r="D45" s="37"/>
      <c r="E45" s="67">
        <v>0</v>
      </c>
      <c r="F45" s="76">
        <v>1.8620919999999999E-2</v>
      </c>
      <c r="G45" s="96">
        <f t="shared" si="0"/>
        <v>0</v>
      </c>
    </row>
    <row r="46" spans="1:8" x14ac:dyDescent="0.5">
      <c r="A46" s="29" t="s">
        <v>56</v>
      </c>
      <c r="B46" s="61"/>
      <c r="C46" s="32" t="s">
        <v>12</v>
      </c>
      <c r="D46" s="33"/>
      <c r="E46" s="72">
        <v>1</v>
      </c>
      <c r="F46" s="82">
        <v>-0.15129909</v>
      </c>
      <c r="G46" s="100">
        <f t="shared" si="0"/>
        <v>-0.15129909</v>
      </c>
    </row>
    <row r="47" spans="1:8" ht="20.399999999999999" thickBot="1" x14ac:dyDescent="0.55000000000000004">
      <c r="A47" s="31"/>
      <c r="B47" s="62"/>
      <c r="C47" s="58" t="s">
        <v>13</v>
      </c>
      <c r="D47" s="59"/>
      <c r="E47" s="73"/>
      <c r="F47" s="83"/>
      <c r="G47" s="101"/>
    </row>
    <row r="48" spans="1:8" ht="20.399999999999999" thickBot="1" x14ac:dyDescent="0.55000000000000004">
      <c r="A48" s="16" t="s">
        <v>57</v>
      </c>
      <c r="B48" s="2"/>
      <c r="C48" s="40" t="s">
        <v>75</v>
      </c>
      <c r="D48" s="41"/>
      <c r="E48" s="67">
        <v>17</v>
      </c>
      <c r="F48" s="76">
        <v>4.7296100000000004E-3</v>
      </c>
      <c r="G48" s="96">
        <f t="shared" si="0"/>
        <v>8.0403370000000002E-2</v>
      </c>
    </row>
    <row r="49" spans="1:7" ht="20.399999999999999" thickBot="1" x14ac:dyDescent="0.55000000000000004">
      <c r="A49" s="29" t="s">
        <v>70</v>
      </c>
      <c r="B49" s="1" t="s">
        <v>58</v>
      </c>
      <c r="C49" s="32" t="s">
        <v>12</v>
      </c>
      <c r="D49" s="33"/>
      <c r="E49" s="67">
        <v>0</v>
      </c>
      <c r="F49" s="76">
        <v>0</v>
      </c>
      <c r="G49" s="96">
        <f t="shared" si="0"/>
        <v>0</v>
      </c>
    </row>
    <row r="50" spans="1:7" ht="20.399999999999999" thickBot="1" x14ac:dyDescent="0.55000000000000004">
      <c r="A50" s="30"/>
      <c r="B50" s="1" t="s">
        <v>59</v>
      </c>
      <c r="C50" s="34" t="s">
        <v>13</v>
      </c>
      <c r="D50" s="35"/>
      <c r="E50" s="67">
        <v>1</v>
      </c>
      <c r="F50" s="76">
        <v>0.47976200000000002</v>
      </c>
      <c r="G50" s="96">
        <f t="shared" si="0"/>
        <v>0.47976200000000002</v>
      </c>
    </row>
    <row r="51" spans="1:7" ht="20.399999999999999" thickBot="1" x14ac:dyDescent="0.55000000000000004">
      <c r="A51" s="30"/>
      <c r="B51" s="1" t="s">
        <v>111</v>
      </c>
      <c r="C51" s="38"/>
      <c r="D51" s="39"/>
      <c r="E51" s="67">
        <v>0</v>
      </c>
      <c r="F51" s="76">
        <v>-9.8087569999999999E-2</v>
      </c>
      <c r="G51" s="96">
        <f t="shared" si="0"/>
        <v>0</v>
      </c>
    </row>
    <row r="52" spans="1:7" ht="20.399999999999999" thickBot="1" x14ac:dyDescent="0.55000000000000004">
      <c r="A52" s="31"/>
      <c r="B52" s="1" t="s">
        <v>60</v>
      </c>
      <c r="C52" s="36"/>
      <c r="D52" s="37"/>
      <c r="E52" s="67">
        <v>0</v>
      </c>
      <c r="F52" s="76">
        <v>1.7547651</v>
      </c>
      <c r="G52" s="96">
        <f t="shared" si="0"/>
        <v>0</v>
      </c>
    </row>
    <row r="53" spans="1:7" ht="20.399999999999999" thickBot="1" x14ac:dyDescent="0.55000000000000004">
      <c r="A53" s="29" t="s">
        <v>71</v>
      </c>
      <c r="B53" s="1" t="s">
        <v>61</v>
      </c>
      <c r="C53" s="32" t="s">
        <v>12</v>
      </c>
      <c r="D53" s="33"/>
      <c r="E53" s="67">
        <v>0</v>
      </c>
      <c r="F53" s="76">
        <v>0</v>
      </c>
      <c r="G53" s="96">
        <f t="shared" si="0"/>
        <v>0</v>
      </c>
    </row>
    <row r="54" spans="1:7" ht="20.399999999999999" thickBot="1" x14ac:dyDescent="0.55000000000000004">
      <c r="A54" s="30"/>
      <c r="B54" s="1" t="s">
        <v>62</v>
      </c>
      <c r="C54" s="34" t="s">
        <v>13</v>
      </c>
      <c r="D54" s="35"/>
      <c r="E54" s="67">
        <v>0</v>
      </c>
      <c r="F54" s="76">
        <v>0.54132674000000003</v>
      </c>
      <c r="G54" s="96">
        <f t="shared" si="0"/>
        <v>0</v>
      </c>
    </row>
    <row r="55" spans="1:7" ht="20.399999999999999" thickBot="1" x14ac:dyDescent="0.55000000000000004">
      <c r="A55" s="31"/>
      <c r="B55" s="1" t="s">
        <v>63</v>
      </c>
      <c r="C55" s="36"/>
      <c r="D55" s="37"/>
      <c r="E55" s="67">
        <v>1</v>
      </c>
      <c r="F55" s="76">
        <v>0.35286911999999998</v>
      </c>
      <c r="G55" s="96">
        <f t="shared" si="0"/>
        <v>0.35286911999999998</v>
      </c>
    </row>
    <row r="56" spans="1:7" ht="20.399999999999999" thickBot="1" x14ac:dyDescent="0.55000000000000004">
      <c r="A56" s="40" t="s">
        <v>72</v>
      </c>
      <c r="B56" s="60"/>
      <c r="C56" s="60"/>
      <c r="D56" s="60"/>
      <c r="E56" s="60"/>
      <c r="F56" s="41"/>
      <c r="G56" s="94">
        <f>SUM(G4:G55)</f>
        <v>9.4041524086483594</v>
      </c>
    </row>
    <row r="57" spans="1:7" ht="20.399999999999999" customHeight="1" thickBot="1" x14ac:dyDescent="0.55000000000000004">
      <c r="A57" s="40" t="s">
        <v>117</v>
      </c>
      <c r="B57" s="60"/>
      <c r="C57" s="60"/>
      <c r="D57" s="60"/>
      <c r="E57" s="60"/>
      <c r="F57" s="41"/>
      <c r="G57" s="95">
        <f>EXP(G56)</f>
        <v>12138.68098824387</v>
      </c>
    </row>
    <row r="59" spans="1:7" x14ac:dyDescent="0.5">
      <c r="G59" s="107"/>
    </row>
  </sheetData>
  <mergeCells count="73">
    <mergeCell ref="G46:G47"/>
    <mergeCell ref="A57:F57"/>
    <mergeCell ref="C48:D48"/>
    <mergeCell ref="A49:A52"/>
    <mergeCell ref="C49:D49"/>
    <mergeCell ref="C50:D50"/>
    <mergeCell ref="C51:D51"/>
    <mergeCell ref="C52:D52"/>
    <mergeCell ref="A53:A55"/>
    <mergeCell ref="C53:D53"/>
    <mergeCell ref="C54:D54"/>
    <mergeCell ref="C55:D55"/>
    <mergeCell ref="A56:F56"/>
    <mergeCell ref="A46:A47"/>
    <mergeCell ref="B46:B47"/>
    <mergeCell ref="C46:D46"/>
    <mergeCell ref="E46:E47"/>
    <mergeCell ref="F46:F47"/>
    <mergeCell ref="C47:D47"/>
    <mergeCell ref="A38:A45"/>
    <mergeCell ref="C38:D38"/>
    <mergeCell ref="C39:D39"/>
    <mergeCell ref="C40:D40"/>
    <mergeCell ref="C41:D41"/>
    <mergeCell ref="C42:D42"/>
    <mergeCell ref="C43:D43"/>
    <mergeCell ref="C44:D44"/>
    <mergeCell ref="C45:D45"/>
    <mergeCell ref="A33:A34"/>
    <mergeCell ref="C33:D33"/>
    <mergeCell ref="C34:D34"/>
    <mergeCell ref="A35:A37"/>
    <mergeCell ref="C35:D35"/>
    <mergeCell ref="C36:D36"/>
    <mergeCell ref="C37:D37"/>
    <mergeCell ref="A26:A28"/>
    <mergeCell ref="C26:D27"/>
    <mergeCell ref="C28:D28"/>
    <mergeCell ref="A29:A32"/>
    <mergeCell ref="C29:C30"/>
    <mergeCell ref="C31:D31"/>
    <mergeCell ref="C32:D32"/>
    <mergeCell ref="C17:D17"/>
    <mergeCell ref="A21:A25"/>
    <mergeCell ref="C21:D21"/>
    <mergeCell ref="C22:D22"/>
    <mergeCell ref="C23:D23"/>
    <mergeCell ref="C24:D24"/>
    <mergeCell ref="C25:D25"/>
    <mergeCell ref="A18:A20"/>
    <mergeCell ref="C18:D18"/>
    <mergeCell ref="C19:D19"/>
    <mergeCell ref="C20:D20"/>
    <mergeCell ref="A5:A7"/>
    <mergeCell ref="C5:D5"/>
    <mergeCell ref="C6:D6"/>
    <mergeCell ref="C7:D7"/>
    <mergeCell ref="A8:A1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:G1"/>
    <mergeCell ref="A2:A3"/>
    <mergeCell ref="B2:B3"/>
    <mergeCell ref="C2:D3"/>
    <mergeCell ref="A4:B4"/>
    <mergeCell ref="C4:D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【例1】対数(北陸)</vt:lpstr>
      <vt:lpstr>【例1】実数(北陸)</vt:lpstr>
      <vt:lpstr>【例2】対数(北陸)</vt:lpstr>
      <vt:lpstr>【例2】実数(北陸) </vt:lpstr>
      <vt:lpstr>【例3】対数(東海)</vt:lpstr>
      <vt:lpstr>【例3】実数(東海)</vt:lpstr>
      <vt:lpstr>【例4】対数(近畿)</vt:lpstr>
      <vt:lpstr>【例4】実数(近畿)</vt:lpstr>
      <vt:lpstr>【例5】対数(沖縄)</vt:lpstr>
      <vt:lpstr>【例5】実数(沖縄)</vt:lpstr>
      <vt:lpstr>'【例1】実数(北陸)'!Print_Area</vt:lpstr>
      <vt:lpstr>'【例1】対数(北陸)'!Print_Area</vt:lpstr>
      <vt:lpstr>'【例2】実数(北陸) '!Print_Area</vt:lpstr>
      <vt:lpstr>'【例2】対数(北陸)'!Print_Area</vt:lpstr>
      <vt:lpstr>'【例3】実数(東海)'!Print_Area</vt:lpstr>
      <vt:lpstr>'【例3】対数(東海)'!Print_Area</vt:lpstr>
      <vt:lpstr>'【例4】実数(近畿)'!Print_Area</vt:lpstr>
      <vt:lpstr>'【例4】対数(近畿)'!Print_Area</vt:lpstr>
      <vt:lpstr>'【例5】実数(沖縄)'!Print_Area</vt:lpstr>
      <vt:lpstr>'【例5】対数(沖縄)'!Print_Area</vt:lpstr>
      <vt:lpstr>'【例1】実数(北陸)'!Print_Titles</vt:lpstr>
      <vt:lpstr>'【例1】対数(北陸)'!Print_Titles</vt:lpstr>
      <vt:lpstr>'【例2】実数(北陸) '!Print_Titles</vt:lpstr>
      <vt:lpstr>'【例2】対数(北陸)'!Print_Titles</vt:lpstr>
      <vt:lpstr>'【例3】実数(東海)'!Print_Titles</vt:lpstr>
      <vt:lpstr>'【例3】対数(東海)'!Print_Titles</vt:lpstr>
      <vt:lpstr>'【例4】実数(近畿)'!Print_Titles</vt:lpstr>
      <vt:lpstr>'【例4】対数(近畿)'!Print_Titles</vt:lpstr>
      <vt:lpstr>'【例5】実数(沖縄)'!Print_Titles</vt:lpstr>
      <vt:lpstr>'【例5】対数(沖縄)'!Print_Titles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</dc:creator>
  <cp:lastModifiedBy>吉成　伸子</cp:lastModifiedBy>
  <cp:lastPrinted>2022-03-29T10:03:06Z</cp:lastPrinted>
  <dcterms:created xsi:type="dcterms:W3CDTF">2019-11-15T02:53:20Z</dcterms:created>
  <dcterms:modified xsi:type="dcterms:W3CDTF">2022-04-05T12:31:17Z</dcterms:modified>
</cp:coreProperties>
</file>